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1 ZD pro VR\1 akce 2018\0 Luby\VV\"/>
    </mc:Choice>
  </mc:AlternateContent>
  <bookViews>
    <workbookView xWindow="0" yWindow="0" windowWidth="20580" windowHeight="15555" activeTab="2" xr2:uid="{00000000-000D-0000-FFFF-FFFF00000000}"/>
  </bookViews>
  <sheets>
    <sheet name="Krycí list" sheetId="1" r:id="rId1"/>
    <sheet name="Rekapitulace" sheetId="2" r:id="rId2"/>
    <sheet name="Položky" sheetId="3" r:id="rId3"/>
    <sheet name="M21" sheetId="4" r:id="rId4"/>
    <sheet name="Výměry_podrobne" sheetId="5" r:id="rId5"/>
  </sheets>
  <definedNames>
    <definedName name="_BPK1">Položky!#REF!</definedName>
    <definedName name="_BPK2">Položky!#REF!</definedName>
    <definedName name="_BPK3">Položky!#REF!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list'!$F$4</definedName>
    <definedName name="MJ">'Krycí list'!$G$4</definedName>
    <definedName name="Mont">Rekapitulace!$H$29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3">'M21'!$25:$25</definedName>
    <definedName name="_xlnm.Print_Titles" localSheetId="2">Položky!$6:$6</definedName>
    <definedName name="_xlnm.Print_Titles" localSheetId="1">Rekapitulace!$1:$6</definedName>
    <definedName name="_xlnm.Print_Titles" localSheetId="4">Výměry_podrobne!$6:$6</definedName>
    <definedName name="Objednatel">'Krycí list'!$C$8</definedName>
    <definedName name="_xlnm.Print_Area" localSheetId="0">'Krycí list'!$A$1:$G$42</definedName>
    <definedName name="_xlnm.Print_Area" localSheetId="2">Položky!$A$1:$G$329</definedName>
    <definedName name="_xlnm.Print_Area" localSheetId="1">Rekapitulace!$A$1:$I$41</definedName>
    <definedName name="PocetMJ">'Krycí list'!$G$7</definedName>
    <definedName name="Poznamka">'Krycí list'!$B$36</definedName>
    <definedName name="Print_Area">#REF!</definedName>
    <definedName name="Print_Titles">#REF!</definedName>
    <definedName name="Projektant">'Krycí list'!$C$7</definedName>
    <definedName name="PSV">Rekapitulace!$F$29</definedName>
    <definedName name="PSV0">Položky!#REF!</definedName>
    <definedName name="SazbaDPH1">'Krycí list'!$C$29</definedName>
    <definedName name="SazbaDPH2">'Krycí list'!$C$31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list'!$F$31</definedName>
    <definedName name="Zaklad5">'Krycí list'!$F$29</definedName>
    <definedName name="Zhotovitel">'Krycí list'!$E$11</definedName>
  </definedNames>
  <calcPr calcId="171027"/>
</workbook>
</file>

<file path=xl/calcChain.xml><?xml version="1.0" encoding="utf-8"?>
<calcChain xmlns="http://schemas.openxmlformats.org/spreadsheetml/2006/main">
  <c r="BE157" i="3" l="1"/>
  <c r="BE158" i="3"/>
  <c r="BE159" i="3"/>
  <c r="BE160" i="3"/>
  <c r="BE161" i="3"/>
  <c r="BE162" i="3"/>
  <c r="G163" i="3"/>
  <c r="BE163" i="3" s="1"/>
  <c r="BE164" i="3"/>
  <c r="BE165" i="3"/>
  <c r="BE166" i="3"/>
  <c r="BE167" i="3"/>
  <c r="BE168" i="3"/>
  <c r="BE169" i="3"/>
  <c r="BE170" i="3"/>
  <c r="BE171" i="3"/>
  <c r="BD156" i="3"/>
  <c r="BD157" i="3"/>
  <c r="BD158" i="3"/>
  <c r="BD159" i="3"/>
  <c r="BD160" i="3"/>
  <c r="BD161" i="3"/>
  <c r="BD162" i="3"/>
  <c r="BD163" i="3"/>
  <c r="BD164" i="3"/>
  <c r="BD165" i="3"/>
  <c r="BD166" i="3"/>
  <c r="BD167" i="3"/>
  <c r="BD168" i="3"/>
  <c r="BD169" i="3"/>
  <c r="BD170" i="3"/>
  <c r="BD171" i="3"/>
  <c r="BC156" i="3"/>
  <c r="BC157" i="3"/>
  <c r="BC158" i="3"/>
  <c r="BC159" i="3"/>
  <c r="BC160" i="3"/>
  <c r="BC161" i="3"/>
  <c r="BC162" i="3"/>
  <c r="BC163" i="3"/>
  <c r="BC164" i="3"/>
  <c r="BC165" i="3"/>
  <c r="BC166" i="3"/>
  <c r="BC167" i="3"/>
  <c r="BC168" i="3"/>
  <c r="BC169" i="3"/>
  <c r="BC170" i="3"/>
  <c r="BC171" i="3"/>
  <c r="BE11" i="3"/>
  <c r="BE31" i="3" s="1"/>
  <c r="I7" i="2" s="1"/>
  <c r="BE12" i="3"/>
  <c r="BE13" i="3"/>
  <c r="BE33" i="3"/>
  <c r="BE41" i="3" s="1"/>
  <c r="I8" i="2" s="1"/>
  <c r="BE34" i="3"/>
  <c r="BE35" i="3"/>
  <c r="BE43" i="3"/>
  <c r="BE44" i="3"/>
  <c r="BE45" i="3"/>
  <c r="BE113" i="3"/>
  <c r="BE121" i="3"/>
  <c r="I13" i="2" s="1"/>
  <c r="BE122" i="3"/>
  <c r="BE123" i="3"/>
  <c r="BE124" i="3"/>
  <c r="BE125" i="3"/>
  <c r="BE126" i="3"/>
  <c r="BE127" i="3"/>
  <c r="BE128" i="3"/>
  <c r="BE129" i="3"/>
  <c r="BE130" i="3"/>
  <c r="BE131" i="3"/>
  <c r="BE132" i="3"/>
  <c r="BE133" i="3"/>
  <c r="BE134" i="3"/>
  <c r="BE135" i="3"/>
  <c r="BE136" i="3"/>
  <c r="BE137" i="3"/>
  <c r="BE138" i="3"/>
  <c r="BE139" i="3"/>
  <c r="BE140" i="3"/>
  <c r="BE141" i="3"/>
  <c r="BE142" i="3"/>
  <c r="BE174" i="3"/>
  <c r="BE175" i="3"/>
  <c r="BE176" i="3"/>
  <c r="BE177" i="3"/>
  <c r="BE183" i="3"/>
  <c r="BE184" i="3"/>
  <c r="BE185" i="3"/>
  <c r="BE186" i="3"/>
  <c r="BE187" i="3"/>
  <c r="BE188" i="3"/>
  <c r="BE189" i="3"/>
  <c r="BE190" i="3"/>
  <c r="BE195" i="3" s="1"/>
  <c r="I18" i="2" s="1"/>
  <c r="BE191" i="3"/>
  <c r="BE192" i="3"/>
  <c r="BE193" i="3"/>
  <c r="BE194" i="3"/>
  <c r="BE238" i="3"/>
  <c r="BE239" i="3"/>
  <c r="BE240" i="3"/>
  <c r="BE271" i="3" s="1"/>
  <c r="I22" i="2" s="1"/>
  <c r="BE241" i="3"/>
  <c r="BE242" i="3"/>
  <c r="BE272" i="3"/>
  <c r="BE273" i="3"/>
  <c r="BE274" i="3"/>
  <c r="BE275" i="3"/>
  <c r="BE276" i="3"/>
  <c r="BE277" i="3"/>
  <c r="BE278" i="3"/>
  <c r="BE279" i="3"/>
  <c r="BE280" i="3"/>
  <c r="BE281" i="3"/>
  <c r="BE282" i="3"/>
  <c r="BE283" i="3"/>
  <c r="BE285" i="3"/>
  <c r="BE286" i="3"/>
  <c r="BE287" i="3"/>
  <c r="BE289" i="3"/>
  <c r="BE290" i="3"/>
  <c r="BE300" i="3" s="1"/>
  <c r="I25" i="2" s="1"/>
  <c r="BE291" i="3"/>
  <c r="BE301" i="3"/>
  <c r="BE302" i="3"/>
  <c r="BE303" i="3"/>
  <c r="BE305" i="3"/>
  <c r="BE306" i="3"/>
  <c r="BE307" i="3"/>
  <c r="BE308" i="3"/>
  <c r="BE309" i="3"/>
  <c r="BD11" i="3"/>
  <c r="BD12" i="3"/>
  <c r="BD13" i="3"/>
  <c r="BD33" i="3"/>
  <c r="BD34" i="3"/>
  <c r="BD35" i="3"/>
  <c r="BD43" i="3"/>
  <c r="BD44" i="3"/>
  <c r="BD45" i="3"/>
  <c r="BD113" i="3"/>
  <c r="BD114" i="3"/>
  <c r="BD115" i="3"/>
  <c r="BD121" i="3"/>
  <c r="H13" i="2" s="1"/>
  <c r="BD122" i="3"/>
  <c r="BD123" i="3"/>
  <c r="BD124" i="3"/>
  <c r="BD125" i="3"/>
  <c r="BD126" i="3"/>
  <c r="BD127" i="3"/>
  <c r="BD128" i="3"/>
  <c r="BD129" i="3"/>
  <c r="BD130" i="3"/>
  <c r="BD131" i="3"/>
  <c r="BD132" i="3"/>
  <c r="BD133" i="3"/>
  <c r="BD134" i="3"/>
  <c r="BD135" i="3"/>
  <c r="BD136" i="3"/>
  <c r="BD137" i="3"/>
  <c r="BD138" i="3"/>
  <c r="BD139" i="3"/>
  <c r="BD140" i="3"/>
  <c r="BD141" i="3"/>
  <c r="BD142" i="3"/>
  <c r="BD174" i="3"/>
  <c r="BD175" i="3"/>
  <c r="BD176" i="3"/>
  <c r="BD177" i="3"/>
  <c r="BD180" i="3"/>
  <c r="BD183" i="3"/>
  <c r="BD195" i="3" s="1"/>
  <c r="H18" i="2" s="1"/>
  <c r="BD184" i="3"/>
  <c r="BD185" i="3"/>
  <c r="BD186" i="3"/>
  <c r="BD187" i="3"/>
  <c r="BD188" i="3"/>
  <c r="BD189" i="3"/>
  <c r="BD190" i="3"/>
  <c r="BD191" i="3"/>
  <c r="BD192" i="3"/>
  <c r="BD193" i="3"/>
  <c r="BD194" i="3"/>
  <c r="BD197" i="3"/>
  <c r="BD198" i="3"/>
  <c r="BD203" i="3" s="1"/>
  <c r="H19" i="2" s="1"/>
  <c r="BD199" i="3"/>
  <c r="BD200" i="3"/>
  <c r="BD206" i="3"/>
  <c r="BD209" i="3" s="1"/>
  <c r="H20" i="2" s="1"/>
  <c r="BD207" i="3"/>
  <c r="BD208" i="3"/>
  <c r="BD210" i="3"/>
  <c r="BD237" i="3" s="1"/>
  <c r="H21" i="2" s="1"/>
  <c r="BD211" i="3"/>
  <c r="BD212" i="3"/>
  <c r="BD213" i="3"/>
  <c r="BD214" i="3"/>
  <c r="BD215" i="3"/>
  <c r="BD238" i="3"/>
  <c r="BD239" i="3"/>
  <c r="BD240" i="3"/>
  <c r="BD241" i="3"/>
  <c r="BD242" i="3"/>
  <c r="BD272" i="3"/>
  <c r="BD273" i="3"/>
  <c r="BD274" i="3"/>
  <c r="BD275" i="3"/>
  <c r="BD276" i="3"/>
  <c r="BD277" i="3"/>
  <c r="BD278" i="3"/>
  <c r="BD279" i="3"/>
  <c r="BD280" i="3"/>
  <c r="BD281" i="3"/>
  <c r="BD282" i="3"/>
  <c r="BD283" i="3"/>
  <c r="BD285" i="3"/>
  <c r="BD286" i="3"/>
  <c r="BD287" i="3"/>
  <c r="BD289" i="3"/>
  <c r="BD290" i="3"/>
  <c r="BD291" i="3"/>
  <c r="BD301" i="3"/>
  <c r="BD302" i="3"/>
  <c r="BD303" i="3"/>
  <c r="BD305" i="3"/>
  <c r="BD306" i="3"/>
  <c r="BD307" i="3"/>
  <c r="BD308" i="3"/>
  <c r="BD309" i="3"/>
  <c r="BC11" i="3"/>
  <c r="BC12" i="3"/>
  <c r="BC31" i="3" s="1"/>
  <c r="G7" i="2" s="1"/>
  <c r="BC13" i="3"/>
  <c r="BC33" i="3"/>
  <c r="BC41" i="3" s="1"/>
  <c r="G8" i="2" s="1"/>
  <c r="BC34" i="3"/>
  <c r="BC35" i="3"/>
  <c r="BC43" i="3"/>
  <c r="BC44" i="3"/>
  <c r="BC45" i="3"/>
  <c r="BC113" i="3"/>
  <c r="BC121" i="3" s="1"/>
  <c r="G13" i="2" s="1"/>
  <c r="BC114" i="3"/>
  <c r="BC115" i="3"/>
  <c r="BC122" i="3"/>
  <c r="BC123" i="3"/>
  <c r="BC124" i="3"/>
  <c r="BC125" i="3"/>
  <c r="BC126" i="3"/>
  <c r="BC127" i="3"/>
  <c r="BC128" i="3"/>
  <c r="BC129" i="3"/>
  <c r="BC130" i="3"/>
  <c r="BC131" i="3"/>
  <c r="BC132" i="3"/>
  <c r="BC133" i="3"/>
  <c r="BC134" i="3"/>
  <c r="BC135" i="3"/>
  <c r="BC136" i="3"/>
  <c r="BC137" i="3"/>
  <c r="BC138" i="3"/>
  <c r="BC139" i="3"/>
  <c r="BC140" i="3"/>
  <c r="BC141" i="3"/>
  <c r="BC142" i="3"/>
  <c r="BC174" i="3"/>
  <c r="BC175" i="3"/>
  <c r="BC176" i="3"/>
  <c r="BC177" i="3"/>
  <c r="BC180" i="3"/>
  <c r="BC183" i="3"/>
  <c r="BC184" i="3"/>
  <c r="BC185" i="3"/>
  <c r="BC186" i="3"/>
  <c r="BC187" i="3"/>
  <c r="BC188" i="3"/>
  <c r="BC189" i="3"/>
  <c r="BC190" i="3"/>
  <c r="BC191" i="3"/>
  <c r="BC192" i="3"/>
  <c r="BC193" i="3"/>
  <c r="BC194" i="3"/>
  <c r="BC197" i="3"/>
  <c r="BC198" i="3"/>
  <c r="BC199" i="3"/>
  <c r="BC200" i="3"/>
  <c r="BC206" i="3"/>
  <c r="BC207" i="3"/>
  <c r="BC208" i="3"/>
  <c r="BC210" i="3"/>
  <c r="BC211" i="3"/>
  <c r="BC212" i="3"/>
  <c r="BC213" i="3"/>
  <c r="BC214" i="3"/>
  <c r="BC215" i="3"/>
  <c r="BC238" i="3"/>
  <c r="BC239" i="3"/>
  <c r="BC240" i="3"/>
  <c r="BC241" i="3"/>
  <c r="BC242" i="3"/>
  <c r="BC272" i="3"/>
  <c r="BC273" i="3"/>
  <c r="BC274" i="3"/>
  <c r="BC275" i="3"/>
  <c r="BC276" i="3"/>
  <c r="BC277" i="3"/>
  <c r="BC278" i="3"/>
  <c r="BC279" i="3"/>
  <c r="BC280" i="3"/>
  <c r="BC281" i="3"/>
  <c r="BC282" i="3"/>
  <c r="BC283" i="3"/>
  <c r="BC285" i="3"/>
  <c r="BC288" i="3" s="1"/>
  <c r="G24" i="2" s="1"/>
  <c r="BC286" i="3"/>
  <c r="BC287" i="3"/>
  <c r="BC289" i="3"/>
  <c r="BC290" i="3"/>
  <c r="BC300" i="3" s="1"/>
  <c r="G25" i="2" s="1"/>
  <c r="BC291" i="3"/>
  <c r="BC301" i="3"/>
  <c r="BC304" i="3" s="1"/>
  <c r="G26" i="2" s="1"/>
  <c r="BC302" i="3"/>
  <c r="BC303" i="3"/>
  <c r="BC305" i="3"/>
  <c r="BC306" i="3"/>
  <c r="BC307" i="3"/>
  <c r="BC308" i="3"/>
  <c r="BC309" i="3"/>
  <c r="BB11" i="3"/>
  <c r="BB31" i="3" s="1"/>
  <c r="F7" i="2" s="1"/>
  <c r="BB12" i="3"/>
  <c r="BB13" i="3"/>
  <c r="BB33" i="3"/>
  <c r="BB41" i="3" s="1"/>
  <c r="BB34" i="3"/>
  <c r="BB35" i="3"/>
  <c r="BB43" i="3"/>
  <c r="BB44" i="3"/>
  <c r="BB45" i="3"/>
  <c r="BB113" i="3"/>
  <c r="BB114" i="3"/>
  <c r="BB115" i="3"/>
  <c r="BB122" i="3"/>
  <c r="G123" i="3"/>
  <c r="BB123" i="3" s="1"/>
  <c r="G124" i="3"/>
  <c r="BB124" i="3" s="1"/>
  <c r="G125" i="3"/>
  <c r="BB125" i="3" s="1"/>
  <c r="G126" i="3"/>
  <c r="BB126" i="3"/>
  <c r="G127" i="3"/>
  <c r="BB127" i="3" s="1"/>
  <c r="G128" i="3"/>
  <c r="BB128" i="3" s="1"/>
  <c r="G129" i="3"/>
  <c r="BB129" i="3" s="1"/>
  <c r="G130" i="3"/>
  <c r="BB130" i="3"/>
  <c r="BB131" i="3"/>
  <c r="BB132" i="3"/>
  <c r="BB133" i="3"/>
  <c r="BB134" i="3"/>
  <c r="BB135" i="3"/>
  <c r="BB136" i="3"/>
  <c r="BB137" i="3"/>
  <c r="BB138" i="3"/>
  <c r="BB139" i="3"/>
  <c r="BB140" i="3"/>
  <c r="BB141" i="3"/>
  <c r="BB142" i="3"/>
  <c r="BB156" i="3"/>
  <c r="BB157" i="3"/>
  <c r="BB158" i="3"/>
  <c r="BB159" i="3"/>
  <c r="BB160" i="3"/>
  <c r="BB161" i="3"/>
  <c r="BB162" i="3"/>
  <c r="BB163" i="3"/>
  <c r="BB164" i="3"/>
  <c r="BB165" i="3"/>
  <c r="BB166" i="3"/>
  <c r="BB167" i="3"/>
  <c r="BB168" i="3"/>
  <c r="BB169" i="3"/>
  <c r="BB170" i="3"/>
  <c r="BB171" i="3"/>
  <c r="G174" i="3"/>
  <c r="BB174" i="3" s="1"/>
  <c r="G175" i="3"/>
  <c r="BB175" i="3" s="1"/>
  <c r="G176" i="3"/>
  <c r="BB176" i="3" s="1"/>
  <c r="G177" i="3"/>
  <c r="E180" i="3" s="1"/>
  <c r="G180" i="3" s="1"/>
  <c r="G183" i="3"/>
  <c r="BB183" i="3"/>
  <c r="G184" i="3"/>
  <c r="BB184" i="3" s="1"/>
  <c r="G185" i="3"/>
  <c r="BB185" i="3" s="1"/>
  <c r="G186" i="3"/>
  <c r="BB186" i="3"/>
  <c r="G187" i="3"/>
  <c r="BB187" i="3" s="1"/>
  <c r="G188" i="3"/>
  <c r="BB188" i="3" s="1"/>
  <c r="G189" i="3"/>
  <c r="BB189" i="3"/>
  <c r="G190" i="3"/>
  <c r="BB190" i="3"/>
  <c r="G191" i="3"/>
  <c r="BB191" i="3" s="1"/>
  <c r="G192" i="3"/>
  <c r="BB192" i="3" s="1"/>
  <c r="G193" i="3"/>
  <c r="BB193" i="3" s="1"/>
  <c r="G197" i="3"/>
  <c r="BB197" i="3" s="1"/>
  <c r="G198" i="3"/>
  <c r="BB198" i="3" s="1"/>
  <c r="G199" i="3"/>
  <c r="BB199" i="3" s="1"/>
  <c r="G200" i="3"/>
  <c r="G203" i="3" s="1"/>
  <c r="G201" i="3"/>
  <c r="BB201" i="3" s="1"/>
  <c r="G202" i="3"/>
  <c r="BB202" i="3" s="1"/>
  <c r="G205" i="3"/>
  <c r="BB205" i="3"/>
  <c r="G206" i="3"/>
  <c r="BB206" i="3" s="1"/>
  <c r="G207" i="3"/>
  <c r="BB207" i="3" s="1"/>
  <c r="G210" i="3"/>
  <c r="G237" i="3" s="1"/>
  <c r="G211" i="3"/>
  <c r="BB211" i="3"/>
  <c r="G212" i="3"/>
  <c r="BB212" i="3"/>
  <c r="G213" i="3"/>
  <c r="BB213" i="3" s="1"/>
  <c r="G214" i="3"/>
  <c r="BB214" i="3"/>
  <c r="G215" i="3"/>
  <c r="BB215" i="3" s="1"/>
  <c r="G216" i="3"/>
  <c r="BB216" i="3" s="1"/>
  <c r="G217" i="3"/>
  <c r="BB217" i="3" s="1"/>
  <c r="G218" i="3"/>
  <c r="BB218" i="3"/>
  <c r="G219" i="3"/>
  <c r="BB219" i="3" s="1"/>
  <c r="G220" i="3"/>
  <c r="BB220" i="3"/>
  <c r="G221" i="3"/>
  <c r="BB221" i="3" s="1"/>
  <c r="G222" i="3"/>
  <c r="BB222" i="3" s="1"/>
  <c r="G223" i="3"/>
  <c r="BB223" i="3"/>
  <c r="G224" i="3"/>
  <c r="BB224" i="3" s="1"/>
  <c r="G225" i="3"/>
  <c r="BB225" i="3" s="1"/>
  <c r="G226" i="3"/>
  <c r="BB226" i="3"/>
  <c r="G227" i="3"/>
  <c r="BB227" i="3"/>
  <c r="G228" i="3"/>
  <c r="BB228" i="3" s="1"/>
  <c r="G229" i="3"/>
  <c r="BB229" i="3" s="1"/>
  <c r="G230" i="3"/>
  <c r="BB230" i="3" s="1"/>
  <c r="G231" i="3"/>
  <c r="BB231" i="3" s="1"/>
  <c r="G232" i="3"/>
  <c r="BB232" i="3"/>
  <c r="G233" i="3"/>
  <c r="BB233" i="3" s="1"/>
  <c r="G234" i="3"/>
  <c r="BB234" i="3"/>
  <c r="G235" i="3"/>
  <c r="BB235" i="3"/>
  <c r="G236" i="3"/>
  <c r="BB236" i="3"/>
  <c r="G238" i="3"/>
  <c r="BB238" i="3" s="1"/>
  <c r="G239" i="3"/>
  <c r="BB239" i="3"/>
  <c r="G240" i="3"/>
  <c r="BB240" i="3"/>
  <c r="G241" i="3"/>
  <c r="BB241" i="3" s="1"/>
  <c r="G242" i="3"/>
  <c r="BB242" i="3"/>
  <c r="G243" i="3"/>
  <c r="BB243" i="3" s="1"/>
  <c r="G244" i="3"/>
  <c r="BB244" i="3" s="1"/>
  <c r="G245" i="3"/>
  <c r="BB245" i="3" s="1"/>
  <c r="G246" i="3"/>
  <c r="BB246" i="3"/>
  <c r="G247" i="3"/>
  <c r="BB247" i="3" s="1"/>
  <c r="G248" i="3"/>
  <c r="BB248" i="3"/>
  <c r="G249" i="3"/>
  <c r="BB249" i="3" s="1"/>
  <c r="G250" i="3"/>
  <c r="BB250" i="3" s="1"/>
  <c r="G251" i="3"/>
  <c r="BB251" i="3"/>
  <c r="G252" i="3"/>
  <c r="BB252" i="3" s="1"/>
  <c r="G253" i="3"/>
  <c r="BB253" i="3" s="1"/>
  <c r="G254" i="3"/>
  <c r="BB254" i="3" s="1"/>
  <c r="G255" i="3"/>
  <c r="BB255" i="3" s="1"/>
  <c r="G256" i="3"/>
  <c r="BB256" i="3"/>
  <c r="G257" i="3"/>
  <c r="BB257" i="3" s="1"/>
  <c r="G258" i="3"/>
  <c r="BB258" i="3"/>
  <c r="G259" i="3"/>
  <c r="BB259" i="3"/>
  <c r="G260" i="3"/>
  <c r="BB260" i="3"/>
  <c r="G261" i="3"/>
  <c r="BB261" i="3" s="1"/>
  <c r="G262" i="3"/>
  <c r="BB262" i="3" s="1"/>
  <c r="G263" i="3"/>
  <c r="BB263" i="3"/>
  <c r="G264" i="3"/>
  <c r="BB264" i="3"/>
  <c r="G265" i="3"/>
  <c r="BB265" i="3" s="1"/>
  <c r="G266" i="3"/>
  <c r="BB266" i="3" s="1"/>
  <c r="G267" i="3"/>
  <c r="BB267" i="3" s="1"/>
  <c r="G268" i="3"/>
  <c r="BB268" i="3"/>
  <c r="G269" i="3"/>
  <c r="BB269" i="3" s="1"/>
  <c r="BB272" i="3"/>
  <c r="G273" i="3"/>
  <c r="BB273" i="3" s="1"/>
  <c r="G274" i="3"/>
  <c r="BB274" i="3" s="1"/>
  <c r="G275" i="3"/>
  <c r="BB275" i="3" s="1"/>
  <c r="G276" i="3"/>
  <c r="BB276" i="3"/>
  <c r="G277" i="3"/>
  <c r="BB277" i="3" s="1"/>
  <c r="G278" i="3"/>
  <c r="BB278" i="3" s="1"/>
  <c r="G279" i="3"/>
  <c r="BB279" i="3"/>
  <c r="G280" i="3"/>
  <c r="BB280" i="3" s="1"/>
  <c r="G281" i="3"/>
  <c r="BB281" i="3" s="1"/>
  <c r="G282" i="3"/>
  <c r="BB282" i="3" s="1"/>
  <c r="G283" i="3"/>
  <c r="BB283" i="3" s="1"/>
  <c r="BB285" i="3"/>
  <c r="G286" i="3"/>
  <c r="BB286" i="3" s="1"/>
  <c r="G287" i="3"/>
  <c r="BB287" i="3" s="1"/>
  <c r="BB289" i="3"/>
  <c r="G290" i="3"/>
  <c r="G300" i="3" s="1"/>
  <c r="G291" i="3"/>
  <c r="BB291" i="3" s="1"/>
  <c r="BB301" i="3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H29" i="4"/>
  <c r="H30" i="4"/>
  <c r="J28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F54" i="4"/>
  <c r="F55" i="4"/>
  <c r="F56" i="4"/>
  <c r="F58" i="4" s="1"/>
  <c r="H9" i="4" s="1"/>
  <c r="F57" i="4"/>
  <c r="G303" i="3"/>
  <c r="BB303" i="3"/>
  <c r="BB305" i="3"/>
  <c r="BB320" i="3" s="1"/>
  <c r="F27" i="2" s="1"/>
  <c r="BB306" i="3"/>
  <c r="BB307" i="3"/>
  <c r="BB308" i="3"/>
  <c r="BB309" i="3"/>
  <c r="BB321" i="3"/>
  <c r="G322" i="3"/>
  <c r="BB322" i="3" s="1"/>
  <c r="G323" i="3"/>
  <c r="BB323" i="3" s="1"/>
  <c r="G11" i="3"/>
  <c r="BA11" i="3" s="1"/>
  <c r="G12" i="3"/>
  <c r="BA12" i="3"/>
  <c r="G13" i="3"/>
  <c r="BA13" i="3" s="1"/>
  <c r="G14" i="3"/>
  <c r="BA14" i="3" s="1"/>
  <c r="G15" i="3"/>
  <c r="BA15" i="3"/>
  <c r="G16" i="3"/>
  <c r="BA16" i="3" s="1"/>
  <c r="G17" i="3"/>
  <c r="BA17" i="3"/>
  <c r="G18" i="3"/>
  <c r="BA18" i="3" s="1"/>
  <c r="G19" i="3"/>
  <c r="BA19" i="3"/>
  <c r="G20" i="3"/>
  <c r="BA20" i="3" s="1"/>
  <c r="G21" i="3"/>
  <c r="BA21" i="3"/>
  <c r="G22" i="3"/>
  <c r="BA22" i="3" s="1"/>
  <c r="G23" i="3"/>
  <c r="BA23" i="3" s="1"/>
  <c r="G24" i="3"/>
  <c r="BA24" i="3"/>
  <c r="G25" i="3"/>
  <c r="BA25" i="3" s="1"/>
  <c r="G26" i="3"/>
  <c r="BA26" i="3" s="1"/>
  <c r="G27" i="3"/>
  <c r="BA27" i="3" s="1"/>
  <c r="G28" i="3"/>
  <c r="BA28" i="3" s="1"/>
  <c r="G29" i="3"/>
  <c r="BA29" i="3"/>
  <c r="G30" i="3"/>
  <c r="BA30" i="3" s="1"/>
  <c r="G33" i="3"/>
  <c r="BA33" i="3"/>
  <c r="G34" i="3"/>
  <c r="BA34" i="3" s="1"/>
  <c r="G35" i="3"/>
  <c r="BA35" i="3" s="1"/>
  <c r="G36" i="3"/>
  <c r="BA36" i="3"/>
  <c r="G37" i="3"/>
  <c r="BA37" i="3" s="1"/>
  <c r="G38" i="3"/>
  <c r="BA38" i="3"/>
  <c r="G39" i="3"/>
  <c r="BA39" i="3" s="1"/>
  <c r="G40" i="3"/>
  <c r="BA40" i="3" s="1"/>
  <c r="G43" i="3"/>
  <c r="BA43" i="3"/>
  <c r="G44" i="3"/>
  <c r="G45" i="3"/>
  <c r="BA45" i="3" s="1"/>
  <c r="G46" i="3"/>
  <c r="BA46" i="3"/>
  <c r="G47" i="3"/>
  <c r="BA47" i="3" s="1"/>
  <c r="G48" i="3"/>
  <c r="BA48" i="3" s="1"/>
  <c r="G49" i="3"/>
  <c r="BA49" i="3" s="1"/>
  <c r="G50" i="3"/>
  <c r="BA50" i="3"/>
  <c r="G51" i="3"/>
  <c r="BA51" i="3" s="1"/>
  <c r="G52" i="3"/>
  <c r="BA52" i="3" s="1"/>
  <c r="G53" i="3"/>
  <c r="BA53" i="3" s="1"/>
  <c r="BA55" i="3"/>
  <c r="G56" i="3"/>
  <c r="BA56" i="3" s="1"/>
  <c r="G57" i="3"/>
  <c r="BA57" i="3" s="1"/>
  <c r="G58" i="3"/>
  <c r="BA58" i="3" s="1"/>
  <c r="G59" i="3"/>
  <c r="BA59" i="3" s="1"/>
  <c r="G60" i="3"/>
  <c r="BA60" i="3"/>
  <c r="G61" i="3"/>
  <c r="BA61" i="3" s="1"/>
  <c r="G62" i="3"/>
  <c r="BA62" i="3" s="1"/>
  <c r="G63" i="3"/>
  <c r="BA63" i="3" s="1"/>
  <c r="G64" i="3"/>
  <c r="BA64" i="3" s="1"/>
  <c r="G65" i="3"/>
  <c r="BA65" i="3" s="1"/>
  <c r="G66" i="3"/>
  <c r="BA66" i="3" s="1"/>
  <c r="G67" i="3"/>
  <c r="BA67" i="3" s="1"/>
  <c r="G68" i="3"/>
  <c r="BA68" i="3" s="1"/>
  <c r="G69" i="3"/>
  <c r="BA69" i="3" s="1"/>
  <c r="G71" i="3"/>
  <c r="BA71" i="3" s="1"/>
  <c r="G72" i="3"/>
  <c r="BA72" i="3" s="1"/>
  <c r="IV72" i="3" s="1"/>
  <c r="G73" i="3"/>
  <c r="BA73" i="3" s="1"/>
  <c r="G74" i="3"/>
  <c r="BA74" i="3" s="1"/>
  <c r="G75" i="3"/>
  <c r="BA75" i="3" s="1"/>
  <c r="G76" i="3"/>
  <c r="BA76" i="3"/>
  <c r="G77" i="3"/>
  <c r="BA77" i="3" s="1"/>
  <c r="G78" i="3"/>
  <c r="BA78" i="3" s="1"/>
  <c r="G79" i="3"/>
  <c r="BA79" i="3" s="1"/>
  <c r="G80" i="3"/>
  <c r="BA80" i="3"/>
  <c r="G81" i="3"/>
  <c r="BA81" i="3" s="1"/>
  <c r="G82" i="3"/>
  <c r="BA82" i="3" s="1"/>
  <c r="G83" i="3"/>
  <c r="BA83" i="3" s="1"/>
  <c r="G84" i="3"/>
  <c r="BA84" i="3" s="1"/>
  <c r="G85" i="3"/>
  <c r="BA85" i="3" s="1"/>
  <c r="G86" i="3"/>
  <c r="BA86" i="3" s="1"/>
  <c r="G87" i="3"/>
  <c r="BA87" i="3" s="1"/>
  <c r="G88" i="3"/>
  <c r="BA88" i="3" s="1"/>
  <c r="G89" i="3"/>
  <c r="BA89" i="3" s="1"/>
  <c r="G90" i="3"/>
  <c r="BA90" i="3" s="1"/>
  <c r="G91" i="3"/>
  <c r="BA91" i="3" s="1"/>
  <c r="G92" i="3"/>
  <c r="BA92" i="3"/>
  <c r="G93" i="3"/>
  <c r="BA93" i="3" s="1"/>
  <c r="G94" i="3"/>
  <c r="BA94" i="3" s="1"/>
  <c r="G95" i="3"/>
  <c r="BA95" i="3" s="1"/>
  <c r="G96" i="3"/>
  <c r="BA96" i="3"/>
  <c r="G97" i="3"/>
  <c r="BA97" i="3" s="1"/>
  <c r="G98" i="3"/>
  <c r="BA98" i="3" s="1"/>
  <c r="G99" i="3"/>
  <c r="BA99" i="3" s="1"/>
  <c r="G100" i="3"/>
  <c r="BA100" i="3" s="1"/>
  <c r="G101" i="3"/>
  <c r="BA101" i="3" s="1"/>
  <c r="G102" i="3"/>
  <c r="BA102" i="3" s="1"/>
  <c r="G103" i="3"/>
  <c r="BA103" i="3" s="1"/>
  <c r="G104" i="3"/>
  <c r="BA104" i="3" s="1"/>
  <c r="G105" i="3"/>
  <c r="BA105" i="3" s="1"/>
  <c r="G106" i="3"/>
  <c r="BA106" i="3" s="1"/>
  <c r="G108" i="3"/>
  <c r="BA108" i="3" s="1"/>
  <c r="G109" i="3"/>
  <c r="BA109" i="3" s="1"/>
  <c r="G110" i="3"/>
  <c r="BA110" i="3" s="1"/>
  <c r="G111" i="3"/>
  <c r="BA111" i="3" s="1"/>
  <c r="BA113" i="3"/>
  <c r="G114" i="3"/>
  <c r="BA114" i="3"/>
  <c r="G115" i="3"/>
  <c r="BA115" i="3" s="1"/>
  <c r="G116" i="3"/>
  <c r="BA116" i="3"/>
  <c r="G117" i="3"/>
  <c r="BA117" i="3" s="1"/>
  <c r="G118" i="3"/>
  <c r="BA118" i="3" s="1"/>
  <c r="G119" i="3"/>
  <c r="BA119" i="3"/>
  <c r="G120" i="3"/>
  <c r="BA120" i="3" s="1"/>
  <c r="BA122" i="3"/>
  <c r="BA123" i="3"/>
  <c r="BA124" i="3"/>
  <c r="BA125" i="3"/>
  <c r="BA126" i="3"/>
  <c r="BA127" i="3"/>
  <c r="BA128" i="3"/>
  <c r="BA129" i="3"/>
  <c r="BA130" i="3"/>
  <c r="G131" i="3"/>
  <c r="BA131" i="3" s="1"/>
  <c r="G132" i="3"/>
  <c r="BA132" i="3" s="1"/>
  <c r="G133" i="3"/>
  <c r="BA133" i="3"/>
  <c r="G134" i="3"/>
  <c r="BA134" i="3" s="1"/>
  <c r="G135" i="3"/>
  <c r="BA135" i="3" s="1"/>
  <c r="G136" i="3"/>
  <c r="BA136" i="3" s="1"/>
  <c r="G137" i="3"/>
  <c r="BA137" i="3"/>
  <c r="G138" i="3"/>
  <c r="BA138" i="3" s="1"/>
  <c r="G139" i="3"/>
  <c r="BA139" i="3" s="1"/>
  <c r="G140" i="3"/>
  <c r="BA140" i="3" s="1"/>
  <c r="G141" i="3"/>
  <c r="BA141" i="3" s="1"/>
  <c r="G142" i="3"/>
  <c r="BA142" i="3" s="1"/>
  <c r="G145" i="3"/>
  <c r="BA145" i="3" s="1"/>
  <c r="G146" i="3"/>
  <c r="G155" i="3" s="1"/>
  <c r="G147" i="3"/>
  <c r="BA147" i="3" s="1"/>
  <c r="G148" i="3"/>
  <c r="BA148" i="3" s="1"/>
  <c r="G149" i="3"/>
  <c r="BA149" i="3" s="1"/>
  <c r="G150" i="3"/>
  <c r="BA150" i="3" s="1"/>
  <c r="G151" i="3"/>
  <c r="BA151" i="3" s="1"/>
  <c r="G152" i="3"/>
  <c r="BA152" i="3" s="1"/>
  <c r="G153" i="3"/>
  <c r="BA153" i="3" s="1"/>
  <c r="G154" i="3"/>
  <c r="BA154" i="3"/>
  <c r="BA156" i="3"/>
  <c r="G157" i="3"/>
  <c r="BA157" i="3" s="1"/>
  <c r="G158" i="3"/>
  <c r="BA158" i="3"/>
  <c r="G159" i="3"/>
  <c r="BA159" i="3" s="1"/>
  <c r="G160" i="3"/>
  <c r="BA160" i="3"/>
  <c r="G161" i="3"/>
  <c r="BA161" i="3" s="1"/>
  <c r="G162" i="3"/>
  <c r="BA162" i="3"/>
  <c r="BA163" i="3"/>
  <c r="G164" i="3"/>
  <c r="BA164" i="3" s="1"/>
  <c r="G165" i="3"/>
  <c r="BA165" i="3" s="1"/>
  <c r="G166" i="3"/>
  <c r="BA166" i="3" s="1"/>
  <c r="G167" i="3"/>
  <c r="BA167" i="3" s="1"/>
  <c r="G168" i="3"/>
  <c r="BA168" i="3" s="1"/>
  <c r="G169" i="3"/>
  <c r="BA169" i="3" s="1"/>
  <c r="G170" i="3"/>
  <c r="BA170" i="3" s="1"/>
  <c r="G171" i="3"/>
  <c r="BA171" i="3" s="1"/>
  <c r="BA174" i="3"/>
  <c r="BA175" i="3"/>
  <c r="BA176" i="3"/>
  <c r="BA177" i="3"/>
  <c r="BA180" i="3"/>
  <c r="BA181" i="3"/>
  <c r="E17" i="2" s="1"/>
  <c r="BA183" i="3"/>
  <c r="BA184" i="3"/>
  <c r="BA185" i="3"/>
  <c r="BA186" i="3"/>
  <c r="BA187" i="3"/>
  <c r="BA188" i="3"/>
  <c r="BA189" i="3"/>
  <c r="BA190" i="3"/>
  <c r="BA191" i="3"/>
  <c r="BA192" i="3"/>
  <c r="BA193" i="3"/>
  <c r="BA194" i="3"/>
  <c r="BA197" i="3"/>
  <c r="BA198" i="3"/>
  <c r="BA199" i="3"/>
  <c r="BA200" i="3"/>
  <c r="BA205" i="3"/>
  <c r="BA206" i="3"/>
  <c r="BA207" i="3"/>
  <c r="BA208" i="3"/>
  <c r="BA210" i="3"/>
  <c r="BA211" i="3"/>
  <c r="BA212" i="3"/>
  <c r="BA213" i="3"/>
  <c r="BA214" i="3"/>
  <c r="BA215" i="3"/>
  <c r="BA238" i="3"/>
  <c r="BA239" i="3"/>
  <c r="BA240" i="3"/>
  <c r="BA241" i="3"/>
  <c r="BA242" i="3"/>
  <c r="BA272" i="3"/>
  <c r="BA273" i="3"/>
  <c r="BA274" i="3"/>
  <c r="BA275" i="3"/>
  <c r="BA276" i="3"/>
  <c r="BA277" i="3"/>
  <c r="BA278" i="3"/>
  <c r="BA279" i="3"/>
  <c r="BA280" i="3"/>
  <c r="BA281" i="3"/>
  <c r="BA282" i="3"/>
  <c r="BA283" i="3"/>
  <c r="BA285" i="3"/>
  <c r="BA288" i="3" s="1"/>
  <c r="BA286" i="3"/>
  <c r="BA287" i="3"/>
  <c r="BA289" i="3"/>
  <c r="BA290" i="3"/>
  <c r="BA300" i="3" s="1"/>
  <c r="E25" i="2" s="1"/>
  <c r="BA291" i="3"/>
  <c r="BA301" i="3"/>
  <c r="BA302" i="3"/>
  <c r="BA303" i="3"/>
  <c r="BA305" i="3"/>
  <c r="G306" i="3"/>
  <c r="BA306" i="3" s="1"/>
  <c r="G307" i="3"/>
  <c r="BA307" i="3" s="1"/>
  <c r="G308" i="3"/>
  <c r="BA308" i="3" s="1"/>
  <c r="G309" i="3"/>
  <c r="BA309" i="3" s="1"/>
  <c r="G310" i="3"/>
  <c r="BA310" i="3" s="1"/>
  <c r="G311" i="3"/>
  <c r="BA311" i="3" s="1"/>
  <c r="G312" i="3"/>
  <c r="BA312" i="3" s="1"/>
  <c r="G313" i="3"/>
  <c r="BA313" i="3"/>
  <c r="G314" i="3"/>
  <c r="BA314" i="3" s="1"/>
  <c r="G315" i="3"/>
  <c r="BA315" i="3" s="1"/>
  <c r="G316" i="3"/>
  <c r="BA316" i="3" s="1"/>
  <c r="G317" i="3"/>
  <c r="BA317" i="3"/>
  <c r="G318" i="3"/>
  <c r="BA318" i="3" s="1"/>
  <c r="BA321" i="3"/>
  <c r="BA322" i="3"/>
  <c r="BA324" i="3" s="1"/>
  <c r="E28" i="2" s="1"/>
  <c r="BA323" i="3"/>
  <c r="B28" i="2"/>
  <c r="A28" i="2"/>
  <c r="A27" i="2"/>
  <c r="B9" i="2"/>
  <c r="A9" i="2"/>
  <c r="BE55" i="3"/>
  <c r="BE56" i="3"/>
  <c r="BE57" i="3"/>
  <c r="BE58" i="3"/>
  <c r="BE59" i="3"/>
  <c r="BE60" i="3"/>
  <c r="BE71" i="3"/>
  <c r="BE72" i="3"/>
  <c r="BE73" i="3"/>
  <c r="BE74" i="3"/>
  <c r="BE75" i="3"/>
  <c r="BE108" i="3"/>
  <c r="BE109" i="3"/>
  <c r="BE110" i="3"/>
  <c r="BE111" i="3"/>
  <c r="BE145" i="3"/>
  <c r="BE155" i="3"/>
  <c r="BE197" i="3"/>
  <c r="BE198" i="3"/>
  <c r="BE199" i="3"/>
  <c r="BE200" i="3"/>
  <c r="BE206" i="3"/>
  <c r="BE209" i="3" s="1"/>
  <c r="BE207" i="3"/>
  <c r="BE208" i="3"/>
  <c r="BE210" i="3"/>
  <c r="BE211" i="3"/>
  <c r="BE237" i="3" s="1"/>
  <c r="BE212" i="3"/>
  <c r="BE213" i="3"/>
  <c r="BE214" i="3"/>
  <c r="BE215" i="3"/>
  <c r="BE321" i="3"/>
  <c r="BE322" i="3"/>
  <c r="BE323" i="3"/>
  <c r="BE324" i="3" s="1"/>
  <c r="BD55" i="3"/>
  <c r="BD56" i="3"/>
  <c r="BD57" i="3"/>
  <c r="BD58" i="3"/>
  <c r="BD59" i="3"/>
  <c r="BD60" i="3"/>
  <c r="BD71" i="3"/>
  <c r="BD72" i="3"/>
  <c r="BD73" i="3"/>
  <c r="BD74" i="3"/>
  <c r="BD75" i="3"/>
  <c r="BD76" i="3"/>
  <c r="BD77" i="3"/>
  <c r="BD78" i="3"/>
  <c r="BD79" i="3"/>
  <c r="BD108" i="3"/>
  <c r="BD112" i="3" s="1"/>
  <c r="BD109" i="3"/>
  <c r="BD110" i="3"/>
  <c r="BD111" i="3"/>
  <c r="BD145" i="3"/>
  <c r="BD155" i="3" s="1"/>
  <c r="BD321" i="3"/>
  <c r="BD322" i="3"/>
  <c r="BD323" i="3"/>
  <c r="BC55" i="3"/>
  <c r="BC56" i="3"/>
  <c r="BC57" i="3"/>
  <c r="BC58" i="3"/>
  <c r="BC59" i="3"/>
  <c r="BC60" i="3"/>
  <c r="BC71" i="3"/>
  <c r="BC107" i="3" s="1"/>
  <c r="BC72" i="3"/>
  <c r="BC73" i="3"/>
  <c r="BC74" i="3"/>
  <c r="BC75" i="3"/>
  <c r="BC76" i="3"/>
  <c r="BC77" i="3"/>
  <c r="BC78" i="3"/>
  <c r="BC79" i="3"/>
  <c r="BC108" i="3"/>
  <c r="BC112" i="3" s="1"/>
  <c r="BC109" i="3"/>
  <c r="BC110" i="3"/>
  <c r="BC111" i="3"/>
  <c r="BC145" i="3"/>
  <c r="BC155" i="3"/>
  <c r="BC321" i="3"/>
  <c r="BC322" i="3"/>
  <c r="BC323" i="3"/>
  <c r="BB55" i="3"/>
  <c r="BB56" i="3"/>
  <c r="BB57" i="3"/>
  <c r="BB58" i="3"/>
  <c r="BB59" i="3"/>
  <c r="BB60" i="3"/>
  <c r="BB71" i="3"/>
  <c r="BB72" i="3"/>
  <c r="BB73" i="3"/>
  <c r="BB74" i="3"/>
  <c r="BB75" i="3"/>
  <c r="BB76" i="3"/>
  <c r="BB77" i="3"/>
  <c r="BB78" i="3"/>
  <c r="BB79" i="3"/>
  <c r="BB108" i="3"/>
  <c r="BB109" i="3"/>
  <c r="BB110" i="3"/>
  <c r="BB111" i="3"/>
  <c r="BB145" i="3"/>
  <c r="BB155" i="3" s="1"/>
  <c r="G41" i="3"/>
  <c r="G319" i="3"/>
  <c r="G324" i="3"/>
  <c r="C324" i="3"/>
  <c r="BE318" i="3"/>
  <c r="BD318" i="3"/>
  <c r="BC318" i="3"/>
  <c r="BB318" i="3"/>
  <c r="BE317" i="3"/>
  <c r="BD317" i="3"/>
  <c r="BC317" i="3"/>
  <c r="BB317" i="3"/>
  <c r="BE316" i="3"/>
  <c r="BD316" i="3"/>
  <c r="BC316" i="3"/>
  <c r="BB316" i="3"/>
  <c r="BE299" i="3"/>
  <c r="BD299" i="3"/>
  <c r="BC299" i="3"/>
  <c r="G292" i="3"/>
  <c r="BB292" i="3" s="1"/>
  <c r="G293" i="3"/>
  <c r="BB293" i="3" s="1"/>
  <c r="G294" i="3"/>
  <c r="BB294" i="3" s="1"/>
  <c r="G295" i="3"/>
  <c r="BB295" i="3" s="1"/>
  <c r="G296" i="3"/>
  <c r="G297" i="3"/>
  <c r="BB297" i="3" s="1"/>
  <c r="BA299" i="3"/>
  <c r="BE298" i="3"/>
  <c r="BD298" i="3"/>
  <c r="BC298" i="3"/>
  <c r="G298" i="3"/>
  <c r="BB298" i="3" s="1"/>
  <c r="BA298" i="3"/>
  <c r="BE297" i="3"/>
  <c r="BD297" i="3"/>
  <c r="BC297" i="3"/>
  <c r="BA297" i="3"/>
  <c r="BE296" i="3"/>
  <c r="BD296" i="3"/>
  <c r="BC296" i="3"/>
  <c r="BB296" i="3"/>
  <c r="BA296" i="3"/>
  <c r="BE295" i="3"/>
  <c r="BD295" i="3"/>
  <c r="BC295" i="3"/>
  <c r="BA295" i="3"/>
  <c r="BE294" i="3"/>
  <c r="BD294" i="3"/>
  <c r="BC294" i="3"/>
  <c r="BA294" i="3"/>
  <c r="BE293" i="3"/>
  <c r="BD293" i="3"/>
  <c r="BC293" i="3"/>
  <c r="BA293" i="3"/>
  <c r="BE292" i="3"/>
  <c r="BD292" i="3"/>
  <c r="BC292" i="3"/>
  <c r="BA292" i="3"/>
  <c r="BE270" i="3"/>
  <c r="BD270" i="3"/>
  <c r="BC270" i="3"/>
  <c r="BA270" i="3"/>
  <c r="BE269" i="3"/>
  <c r="BD269" i="3"/>
  <c r="BC269" i="3"/>
  <c r="BA269" i="3"/>
  <c r="BE268" i="3"/>
  <c r="BD268" i="3"/>
  <c r="BC268" i="3"/>
  <c r="BA268" i="3"/>
  <c r="BE267" i="3"/>
  <c r="BD267" i="3"/>
  <c r="BC267" i="3"/>
  <c r="BA267" i="3"/>
  <c r="BE266" i="3"/>
  <c r="BD266" i="3"/>
  <c r="BC266" i="3"/>
  <c r="BA266" i="3"/>
  <c r="BE265" i="3"/>
  <c r="BD265" i="3"/>
  <c r="BC265" i="3"/>
  <c r="BA265" i="3"/>
  <c r="BE264" i="3"/>
  <c r="BD264" i="3"/>
  <c r="BC264" i="3"/>
  <c r="BA264" i="3"/>
  <c r="BE263" i="3"/>
  <c r="BD263" i="3"/>
  <c r="BC263" i="3"/>
  <c r="BA263" i="3"/>
  <c r="BE262" i="3"/>
  <c r="BD262" i="3"/>
  <c r="BC262" i="3"/>
  <c r="BA262" i="3"/>
  <c r="BE261" i="3"/>
  <c r="BD261" i="3"/>
  <c r="BC261" i="3"/>
  <c r="BA261" i="3"/>
  <c r="BE260" i="3"/>
  <c r="BD260" i="3"/>
  <c r="BC260" i="3"/>
  <c r="BA260" i="3"/>
  <c r="BE259" i="3"/>
  <c r="BD259" i="3"/>
  <c r="BC259" i="3"/>
  <c r="BA259" i="3"/>
  <c r="BE258" i="3"/>
  <c r="BD258" i="3"/>
  <c r="BC258" i="3"/>
  <c r="BA258" i="3"/>
  <c r="BE257" i="3"/>
  <c r="BD257" i="3"/>
  <c r="BC257" i="3"/>
  <c r="BA257" i="3"/>
  <c r="BE256" i="3"/>
  <c r="BD256" i="3"/>
  <c r="BC256" i="3"/>
  <c r="BA256" i="3"/>
  <c r="BE255" i="3"/>
  <c r="BD255" i="3"/>
  <c r="BC255" i="3"/>
  <c r="BA255" i="3"/>
  <c r="BE254" i="3"/>
  <c r="BD254" i="3"/>
  <c r="BC254" i="3"/>
  <c r="BA254" i="3"/>
  <c r="BE253" i="3"/>
  <c r="BD253" i="3"/>
  <c r="BC253" i="3"/>
  <c r="BA253" i="3"/>
  <c r="BE252" i="3"/>
  <c r="BD252" i="3"/>
  <c r="BC252" i="3"/>
  <c r="BA252" i="3"/>
  <c r="BE251" i="3"/>
  <c r="BD251" i="3"/>
  <c r="BC251" i="3"/>
  <c r="BA251" i="3"/>
  <c r="BE250" i="3"/>
  <c r="BD250" i="3"/>
  <c r="BC250" i="3"/>
  <c r="BA250" i="3"/>
  <c r="BE249" i="3"/>
  <c r="BD249" i="3"/>
  <c r="BC249" i="3"/>
  <c r="BA249" i="3"/>
  <c r="BE248" i="3"/>
  <c r="BD248" i="3"/>
  <c r="BC248" i="3"/>
  <c r="BA248" i="3"/>
  <c r="BE247" i="3"/>
  <c r="BD247" i="3"/>
  <c r="BC247" i="3"/>
  <c r="BA247" i="3"/>
  <c r="BE246" i="3"/>
  <c r="BD246" i="3"/>
  <c r="BC246" i="3"/>
  <c r="BA246" i="3"/>
  <c r="BE245" i="3"/>
  <c r="BD245" i="3"/>
  <c r="BC245" i="3"/>
  <c r="BA245" i="3"/>
  <c r="BE244" i="3"/>
  <c r="BD244" i="3"/>
  <c r="BC244" i="3"/>
  <c r="BA244" i="3"/>
  <c r="BE243" i="3"/>
  <c r="BD243" i="3"/>
  <c r="BC243" i="3"/>
  <c r="BA243" i="3"/>
  <c r="BE236" i="3"/>
  <c r="BD236" i="3"/>
  <c r="BC236" i="3"/>
  <c r="BA236" i="3"/>
  <c r="BE235" i="3"/>
  <c r="BD235" i="3"/>
  <c r="BC235" i="3"/>
  <c r="BA235" i="3"/>
  <c r="BE234" i="3"/>
  <c r="BD234" i="3"/>
  <c r="BC234" i="3"/>
  <c r="BA234" i="3"/>
  <c r="BE233" i="3"/>
  <c r="BD233" i="3"/>
  <c r="BC233" i="3"/>
  <c r="BA233" i="3"/>
  <c r="BE232" i="3"/>
  <c r="BD232" i="3"/>
  <c r="BC232" i="3"/>
  <c r="BA232" i="3"/>
  <c r="BE231" i="3"/>
  <c r="BD231" i="3"/>
  <c r="BC231" i="3"/>
  <c r="BA231" i="3"/>
  <c r="BE230" i="3"/>
  <c r="BD230" i="3"/>
  <c r="BC230" i="3"/>
  <c r="BA230" i="3"/>
  <c r="BE229" i="3"/>
  <c r="BD229" i="3"/>
  <c r="BC229" i="3"/>
  <c r="BA229" i="3"/>
  <c r="BE228" i="3"/>
  <c r="BD228" i="3"/>
  <c r="BC228" i="3"/>
  <c r="BA228" i="3"/>
  <c r="BE227" i="3"/>
  <c r="BD227" i="3"/>
  <c r="BC227" i="3"/>
  <c r="BA227" i="3"/>
  <c r="BE226" i="3"/>
  <c r="BD226" i="3"/>
  <c r="BC226" i="3"/>
  <c r="BA226" i="3"/>
  <c r="BE225" i="3"/>
  <c r="BD225" i="3"/>
  <c r="BC225" i="3"/>
  <c r="BA225" i="3"/>
  <c r="BE224" i="3"/>
  <c r="BD224" i="3"/>
  <c r="BC224" i="3"/>
  <c r="BA224" i="3"/>
  <c r="BE223" i="3"/>
  <c r="BD223" i="3"/>
  <c r="BC223" i="3"/>
  <c r="BA223" i="3"/>
  <c r="BE222" i="3"/>
  <c r="BD222" i="3"/>
  <c r="BC222" i="3"/>
  <c r="BA222" i="3"/>
  <c r="BE221" i="3"/>
  <c r="BD221" i="3"/>
  <c r="BC221" i="3"/>
  <c r="BA221" i="3"/>
  <c r="BE220" i="3"/>
  <c r="BD220" i="3"/>
  <c r="BC220" i="3"/>
  <c r="BA220" i="3"/>
  <c r="BE219" i="3"/>
  <c r="BD219" i="3"/>
  <c r="BC219" i="3"/>
  <c r="BA219" i="3"/>
  <c r="BE218" i="3"/>
  <c r="BD218" i="3"/>
  <c r="BC218" i="3"/>
  <c r="BA218" i="3"/>
  <c r="BE217" i="3"/>
  <c r="BD217" i="3"/>
  <c r="BC217" i="3"/>
  <c r="BA217" i="3"/>
  <c r="BE216" i="3"/>
  <c r="BD216" i="3"/>
  <c r="BC216" i="3"/>
  <c r="BA216" i="3"/>
  <c r="BE202" i="3"/>
  <c r="BD202" i="3"/>
  <c r="BC202" i="3"/>
  <c r="BA202" i="3"/>
  <c r="BE201" i="3"/>
  <c r="BD201" i="3"/>
  <c r="BC201" i="3"/>
  <c r="BA201" i="3"/>
  <c r="BE154" i="3"/>
  <c r="BD154" i="3"/>
  <c r="BC154" i="3"/>
  <c r="BB154" i="3"/>
  <c r="BE153" i="3"/>
  <c r="BD153" i="3"/>
  <c r="BC153" i="3"/>
  <c r="BB153" i="3"/>
  <c r="BE152" i="3"/>
  <c r="BD152" i="3"/>
  <c r="BC152" i="3"/>
  <c r="BB152" i="3"/>
  <c r="BD106" i="3"/>
  <c r="BC106" i="3"/>
  <c r="BB106" i="3"/>
  <c r="BD105" i="3"/>
  <c r="BC105" i="3"/>
  <c r="BB105" i="3"/>
  <c r="BD104" i="3"/>
  <c r="BC104" i="3"/>
  <c r="BB104" i="3"/>
  <c r="BD103" i="3"/>
  <c r="BC103" i="3"/>
  <c r="BB103" i="3"/>
  <c r="BD102" i="3"/>
  <c r="BC102" i="3"/>
  <c r="BB102" i="3"/>
  <c r="BD101" i="3"/>
  <c r="BC101" i="3"/>
  <c r="BB101" i="3"/>
  <c r="BD100" i="3"/>
  <c r="BC100" i="3"/>
  <c r="BB100" i="3"/>
  <c r="BD99" i="3"/>
  <c r="BC99" i="3"/>
  <c r="BB99" i="3"/>
  <c r="BD98" i="3"/>
  <c r="BC98" i="3"/>
  <c r="BB98" i="3"/>
  <c r="BD97" i="3"/>
  <c r="BC97" i="3"/>
  <c r="BB97" i="3"/>
  <c r="BD96" i="3"/>
  <c r="BC96" i="3"/>
  <c r="BB96" i="3"/>
  <c r="BD95" i="3"/>
  <c r="BC95" i="3"/>
  <c r="BB95" i="3"/>
  <c r="BD94" i="3"/>
  <c r="BC94" i="3"/>
  <c r="BB94" i="3"/>
  <c r="BD93" i="3"/>
  <c r="BC93" i="3"/>
  <c r="BB93" i="3"/>
  <c r="BD92" i="3"/>
  <c r="BC92" i="3"/>
  <c r="BB92" i="3"/>
  <c r="BD91" i="3"/>
  <c r="BC91" i="3"/>
  <c r="BB91" i="3"/>
  <c r="BD90" i="3"/>
  <c r="BC90" i="3"/>
  <c r="BB90" i="3"/>
  <c r="BD89" i="3"/>
  <c r="BC89" i="3"/>
  <c r="BB89" i="3"/>
  <c r="BE53" i="3"/>
  <c r="BD53" i="3"/>
  <c r="BC53" i="3"/>
  <c r="BB53" i="3"/>
  <c r="BE52" i="3"/>
  <c r="BD52" i="3"/>
  <c r="BC52" i="3"/>
  <c r="BB52" i="3"/>
  <c r="BE51" i="3"/>
  <c r="BD51" i="3"/>
  <c r="BC51" i="3"/>
  <c r="BB51" i="3"/>
  <c r="BE50" i="3"/>
  <c r="BD50" i="3"/>
  <c r="BC50" i="3"/>
  <c r="BB50" i="3"/>
  <c r="BE49" i="3"/>
  <c r="BD49" i="3"/>
  <c r="BC49" i="3"/>
  <c r="BB49" i="3"/>
  <c r="BE48" i="3"/>
  <c r="BD48" i="3"/>
  <c r="BC48" i="3"/>
  <c r="BB48" i="3"/>
  <c r="BE47" i="3"/>
  <c r="BD47" i="3"/>
  <c r="BC47" i="3"/>
  <c r="BB47" i="3"/>
  <c r="BE46" i="3"/>
  <c r="BD46" i="3"/>
  <c r="BC46" i="3"/>
  <c r="BB46" i="3"/>
  <c r="BE40" i="3"/>
  <c r="BD40" i="3"/>
  <c r="BC40" i="3"/>
  <c r="BB40" i="3"/>
  <c r="BE39" i="3"/>
  <c r="BD39" i="3"/>
  <c r="BC39" i="3"/>
  <c r="BB39" i="3"/>
  <c r="BE38" i="3"/>
  <c r="BD38" i="3"/>
  <c r="BC38" i="3"/>
  <c r="BB38" i="3"/>
  <c r="BE37" i="3"/>
  <c r="BD37" i="3"/>
  <c r="BC37" i="3"/>
  <c r="BB37" i="3"/>
  <c r="BE36" i="3"/>
  <c r="BD36" i="3"/>
  <c r="BC36" i="3"/>
  <c r="BB36" i="3"/>
  <c r="C54" i="3"/>
  <c r="BE30" i="3"/>
  <c r="BD30" i="3"/>
  <c r="BC30" i="3"/>
  <c r="BB30" i="3"/>
  <c r="BE29" i="3"/>
  <c r="BD29" i="3"/>
  <c r="BC29" i="3"/>
  <c r="BB29" i="3"/>
  <c r="BE28" i="3"/>
  <c r="BD28" i="3"/>
  <c r="BC28" i="3"/>
  <c r="BB28" i="3"/>
  <c r="BE27" i="3"/>
  <c r="BD27" i="3"/>
  <c r="BC27" i="3"/>
  <c r="BB27" i="3"/>
  <c r="BE26" i="3"/>
  <c r="BD26" i="3"/>
  <c r="BC26" i="3"/>
  <c r="BB26" i="3"/>
  <c r="BE25" i="3"/>
  <c r="BD25" i="3"/>
  <c r="BC25" i="3"/>
  <c r="BB25" i="3"/>
  <c r="BE24" i="3"/>
  <c r="BD24" i="3"/>
  <c r="BC24" i="3"/>
  <c r="BB24" i="3"/>
  <c r="BE23" i="3"/>
  <c r="BD23" i="3"/>
  <c r="BC23" i="3"/>
  <c r="BB23" i="3"/>
  <c r="BE22" i="3"/>
  <c r="BD22" i="3"/>
  <c r="BC22" i="3"/>
  <c r="BB22" i="3"/>
  <c r="BE21" i="3"/>
  <c r="BD21" i="3"/>
  <c r="BC21" i="3"/>
  <c r="BB21" i="3"/>
  <c r="BE20" i="3"/>
  <c r="BD20" i="3"/>
  <c r="BC20" i="3"/>
  <c r="BB20" i="3"/>
  <c r="BE19" i="3"/>
  <c r="BD19" i="3"/>
  <c r="BC19" i="3"/>
  <c r="BB19" i="3"/>
  <c r="BE18" i="3"/>
  <c r="BD18" i="3"/>
  <c r="BC18" i="3"/>
  <c r="BB18" i="3"/>
  <c r="BE17" i="3"/>
  <c r="BD17" i="3"/>
  <c r="BC17" i="3"/>
  <c r="BB17" i="3"/>
  <c r="BE16" i="3"/>
  <c r="BD16" i="3"/>
  <c r="BC16" i="3"/>
  <c r="BB16" i="3"/>
  <c r="BE15" i="3"/>
  <c r="BD15" i="3"/>
  <c r="BC15" i="3"/>
  <c r="BB15" i="3"/>
  <c r="BE14" i="3"/>
  <c r="BD14" i="3"/>
  <c r="BC14" i="3"/>
  <c r="BB14" i="3"/>
  <c r="C31" i="3"/>
  <c r="J58" i="4"/>
  <c r="H58" i="4"/>
  <c r="H28" i="4"/>
  <c r="H34" i="4"/>
  <c r="H35" i="4"/>
  <c r="H36" i="4"/>
  <c r="BE315" i="3"/>
  <c r="BD315" i="3"/>
  <c r="BC315" i="3"/>
  <c r="BB315" i="3"/>
  <c r="BE314" i="3"/>
  <c r="BD314" i="3"/>
  <c r="BC314" i="3"/>
  <c r="BB314" i="3"/>
  <c r="BE313" i="3"/>
  <c r="BD313" i="3"/>
  <c r="BC313" i="3"/>
  <c r="BB313" i="3"/>
  <c r="BE312" i="3"/>
  <c r="BD312" i="3"/>
  <c r="BC312" i="3"/>
  <c r="BB312" i="3"/>
  <c r="BE311" i="3"/>
  <c r="BD311" i="3"/>
  <c r="BC311" i="3"/>
  <c r="BB311" i="3"/>
  <c r="BE310" i="3"/>
  <c r="BD310" i="3"/>
  <c r="BC310" i="3"/>
  <c r="BB310" i="3"/>
  <c r="BE151" i="3"/>
  <c r="BD151" i="3"/>
  <c r="BC151" i="3"/>
  <c r="BB151" i="3"/>
  <c r="BE150" i="3"/>
  <c r="BD150" i="3"/>
  <c r="BC150" i="3"/>
  <c r="BB150" i="3"/>
  <c r="BE149" i="3"/>
  <c r="BD149" i="3"/>
  <c r="BC149" i="3"/>
  <c r="BB149" i="3"/>
  <c r="BE148" i="3"/>
  <c r="BD148" i="3"/>
  <c r="BC148" i="3"/>
  <c r="BB148" i="3"/>
  <c r="BE147" i="3"/>
  <c r="BD147" i="3"/>
  <c r="BC147" i="3"/>
  <c r="BB147" i="3"/>
  <c r="BE146" i="3"/>
  <c r="BD146" i="3"/>
  <c r="BC146" i="3"/>
  <c r="BB146" i="3"/>
  <c r="BD120" i="3"/>
  <c r="BC120" i="3"/>
  <c r="BB120" i="3"/>
  <c r="BD119" i="3"/>
  <c r="BC119" i="3"/>
  <c r="BB119" i="3"/>
  <c r="BD118" i="3"/>
  <c r="BC118" i="3"/>
  <c r="BB118" i="3"/>
  <c r="BD117" i="3"/>
  <c r="BC117" i="3"/>
  <c r="BB117" i="3"/>
  <c r="BD116" i="3"/>
  <c r="BC116" i="3"/>
  <c r="BB116" i="3"/>
  <c r="BD88" i="3"/>
  <c r="BC88" i="3"/>
  <c r="BB88" i="3"/>
  <c r="BD87" i="3"/>
  <c r="BC87" i="3"/>
  <c r="BB87" i="3"/>
  <c r="BD86" i="3"/>
  <c r="BC86" i="3"/>
  <c r="BB86" i="3"/>
  <c r="BD85" i="3"/>
  <c r="BC85" i="3"/>
  <c r="BB85" i="3"/>
  <c r="BD84" i="3"/>
  <c r="BC84" i="3"/>
  <c r="BB84" i="3"/>
  <c r="BD83" i="3"/>
  <c r="BC83" i="3"/>
  <c r="BB83" i="3"/>
  <c r="BD82" i="3"/>
  <c r="BC82" i="3"/>
  <c r="BB82" i="3"/>
  <c r="BD81" i="3"/>
  <c r="BC81" i="3"/>
  <c r="BB81" i="3"/>
  <c r="BD80" i="3"/>
  <c r="BC80" i="3"/>
  <c r="BB80" i="3"/>
  <c r="BE69" i="3"/>
  <c r="BD69" i="3"/>
  <c r="BC69" i="3"/>
  <c r="BB69" i="3"/>
  <c r="BE68" i="3"/>
  <c r="BD68" i="3"/>
  <c r="BC68" i="3"/>
  <c r="BB68" i="3"/>
  <c r="BE67" i="3"/>
  <c r="BD67" i="3"/>
  <c r="BC67" i="3"/>
  <c r="BB67" i="3"/>
  <c r="BE66" i="3"/>
  <c r="BD66" i="3"/>
  <c r="BC66" i="3"/>
  <c r="BB66" i="3"/>
  <c r="BE65" i="3"/>
  <c r="BD65" i="3"/>
  <c r="BC65" i="3"/>
  <c r="BB65" i="3"/>
  <c r="BE64" i="3"/>
  <c r="BD64" i="3"/>
  <c r="BC64" i="3"/>
  <c r="BB64" i="3"/>
  <c r="BE63" i="3"/>
  <c r="BD63" i="3"/>
  <c r="BC63" i="3"/>
  <c r="BB63" i="3"/>
  <c r="BE62" i="3"/>
  <c r="BD62" i="3"/>
  <c r="BC62" i="3"/>
  <c r="BB62" i="3"/>
  <c r="BE61" i="3"/>
  <c r="BD61" i="3"/>
  <c r="BC61" i="3"/>
  <c r="BB61" i="3"/>
  <c r="D20" i="1"/>
  <c r="BE205" i="3"/>
  <c r="BD205" i="3"/>
  <c r="BC205" i="3"/>
  <c r="C203" i="3"/>
  <c r="B20" i="2"/>
  <c r="A20" i="2"/>
  <c r="B19" i="2"/>
  <c r="A19" i="2"/>
  <c r="C300" i="3"/>
  <c r="C271" i="3"/>
  <c r="C209" i="3"/>
  <c r="B27" i="2"/>
  <c r="C320" i="3"/>
  <c r="B26" i="2"/>
  <c r="A26" i="2"/>
  <c r="B25" i="2"/>
  <c r="A25" i="2"/>
  <c r="B24" i="2"/>
  <c r="A24" i="2"/>
  <c r="B18" i="2"/>
  <c r="A18" i="2"/>
  <c r="B17" i="2"/>
  <c r="A17" i="2"/>
  <c r="C304" i="3"/>
  <c r="C288" i="3"/>
  <c r="C195" i="3"/>
  <c r="C181" i="3"/>
  <c r="C70" i="3"/>
  <c r="IV76" i="3"/>
  <c r="C4" i="3"/>
  <c r="C325" i="3" s="1"/>
  <c r="B14" i="2"/>
  <c r="A14" i="2"/>
  <c r="B13" i="2"/>
  <c r="A13" i="2"/>
  <c r="C143" i="3"/>
  <c r="C121" i="3"/>
  <c r="C284" i="3"/>
  <c r="C30" i="1"/>
  <c r="C32" i="1"/>
  <c r="F32" i="1" s="1"/>
  <c r="C3" i="3"/>
  <c r="C237" i="3"/>
  <c r="B12" i="2"/>
  <c r="A12" i="2"/>
  <c r="B11" i="2"/>
  <c r="A11" i="2"/>
  <c r="B23" i="2"/>
  <c r="A23" i="2"/>
  <c r="B22" i="2"/>
  <c r="A22" i="2"/>
  <c r="C112" i="3"/>
  <c r="C107" i="3"/>
  <c r="C41" i="3"/>
  <c r="B21" i="2"/>
  <c r="A21" i="2"/>
  <c r="B16" i="2"/>
  <c r="A16" i="2"/>
  <c r="B15" i="2"/>
  <c r="A15" i="2"/>
  <c r="B10" i="2"/>
  <c r="A10" i="2"/>
  <c r="C172" i="3"/>
  <c r="C155" i="3"/>
  <c r="B7" i="2"/>
  <c r="A7" i="2"/>
  <c r="D14" i="1"/>
  <c r="G8" i="1"/>
  <c r="F3" i="3"/>
  <c r="E4" i="3"/>
  <c r="B8" i="2"/>
  <c r="A8" i="2"/>
  <c r="C1" i="2"/>
  <c r="C2" i="2"/>
  <c r="G172" i="3" l="1"/>
  <c r="BD70" i="3"/>
  <c r="BE112" i="3"/>
  <c r="IV73" i="3"/>
  <c r="BB121" i="3"/>
  <c r="F13" i="2" s="1"/>
  <c r="BD181" i="3"/>
  <c r="H17" i="2" s="1"/>
  <c r="BE54" i="3"/>
  <c r="IV77" i="3"/>
  <c r="H48" i="4"/>
  <c r="G121" i="3"/>
  <c r="BC70" i="3"/>
  <c r="BE203" i="3"/>
  <c r="BE70" i="3"/>
  <c r="BA304" i="3"/>
  <c r="E26" i="2" s="1"/>
  <c r="BA209" i="3"/>
  <c r="E20" i="2" s="1"/>
  <c r="IV79" i="3"/>
  <c r="G143" i="3"/>
  <c r="BD284" i="3"/>
  <c r="H23" i="2" s="1"/>
  <c r="BD31" i="3"/>
  <c r="G70" i="3"/>
  <c r="BC324" i="3"/>
  <c r="BA146" i="3"/>
  <c r="BA121" i="3"/>
  <c r="IV78" i="3"/>
  <c r="G107" i="3"/>
  <c r="BB210" i="3"/>
  <c r="BB200" i="3"/>
  <c r="BB177" i="3"/>
  <c r="BB54" i="3"/>
  <c r="F9" i="2" s="1"/>
  <c r="BC237" i="3"/>
  <c r="G21" i="2" s="1"/>
  <c r="BC181" i="3"/>
  <c r="G17" i="2" s="1"/>
  <c r="BD300" i="3"/>
  <c r="H25" i="2" s="1"/>
  <c r="BE304" i="3"/>
  <c r="I26" i="2" s="1"/>
  <c r="BE288" i="3"/>
  <c r="I24" i="2" s="1"/>
  <c r="BD172" i="3"/>
  <c r="H16" i="2" s="1"/>
  <c r="BE143" i="3"/>
  <c r="I14" i="2" s="1"/>
  <c r="BD324" i="3"/>
  <c r="BD107" i="3"/>
  <c r="BC271" i="3"/>
  <c r="G22" i="2" s="1"/>
  <c r="BD320" i="3"/>
  <c r="H27" i="2" s="1"/>
  <c r="BD288" i="3"/>
  <c r="H24" i="2" s="1"/>
  <c r="BD54" i="3"/>
  <c r="H9" i="2" s="1"/>
  <c r="G288" i="3"/>
  <c r="BB107" i="3"/>
  <c r="BA271" i="3"/>
  <c r="E22" i="2" s="1"/>
  <c r="BA237" i="3"/>
  <c r="F48" i="4"/>
  <c r="BB172" i="3"/>
  <c r="F16" i="2" s="1"/>
  <c r="BC320" i="3"/>
  <c r="G27" i="2" s="1"/>
  <c r="BC209" i="3"/>
  <c r="G20" i="2" s="1"/>
  <c r="BC195" i="3"/>
  <c r="G18" i="2" s="1"/>
  <c r="BE181" i="3"/>
  <c r="I17" i="2" s="1"/>
  <c r="BB112" i="3"/>
  <c r="BE107" i="3"/>
  <c r="BA284" i="3"/>
  <c r="E23" i="2" s="1"/>
  <c r="BA203" i="3"/>
  <c r="E19" i="2" s="1"/>
  <c r="G112" i="3"/>
  <c r="IV75" i="3"/>
  <c r="G54" i="3"/>
  <c r="J48" i="4"/>
  <c r="BB203" i="3"/>
  <c r="F19" i="2" s="1"/>
  <c r="BD271" i="3"/>
  <c r="H22" i="2" s="1"/>
  <c r="BE320" i="3"/>
  <c r="I27" i="2" s="1"/>
  <c r="BE284" i="3"/>
  <c r="I23" i="2" s="1"/>
  <c r="BC172" i="3"/>
  <c r="G16" i="2" s="1"/>
  <c r="BB70" i="3"/>
  <c r="BA195" i="3"/>
  <c r="E18" i="2" s="1"/>
  <c r="IV74" i="3"/>
  <c r="BC284" i="3"/>
  <c r="G23" i="2" s="1"/>
  <c r="BC203" i="3"/>
  <c r="G19" i="2" s="1"/>
  <c r="BC143" i="3"/>
  <c r="G14" i="2" s="1"/>
  <c r="BC54" i="3"/>
  <c r="G9" i="2" s="1"/>
  <c r="G29" i="2" s="1"/>
  <c r="C14" i="1" s="1"/>
  <c r="BD304" i="3"/>
  <c r="H26" i="2" s="1"/>
  <c r="BD143" i="3"/>
  <c r="H14" i="2" s="1"/>
  <c r="BD41" i="3"/>
  <c r="H8" i="2" s="1"/>
  <c r="BB324" i="3"/>
  <c r="F28" i="2" s="1"/>
  <c r="I9" i="2"/>
  <c r="H49" i="4"/>
  <c r="H50" i="4" s="1"/>
  <c r="BA143" i="3"/>
  <c r="E14" i="2" s="1"/>
  <c r="BF143" i="3"/>
  <c r="H7" i="2"/>
  <c r="E13" i="2"/>
  <c r="BF121" i="3"/>
  <c r="BA172" i="3"/>
  <c r="BF155" i="3"/>
  <c r="IV71" i="3"/>
  <c r="BA107" i="3"/>
  <c r="E11" i="2" s="1"/>
  <c r="G181" i="3"/>
  <c r="BB180" i="3"/>
  <c r="BB181" i="3" s="1"/>
  <c r="BA155" i="3"/>
  <c r="E15" i="2" s="1"/>
  <c r="BA41" i="3"/>
  <c r="BB288" i="3"/>
  <c r="F24" i="2" s="1"/>
  <c r="E21" i="2"/>
  <c r="BA112" i="3"/>
  <c r="E12" i="2" s="1"/>
  <c r="BA70" i="3"/>
  <c r="H4" i="4"/>
  <c r="F51" i="4"/>
  <c r="BB237" i="3"/>
  <c r="F21" i="2" s="1"/>
  <c r="BB143" i="3"/>
  <c r="F14" i="2" s="1"/>
  <c r="BA320" i="3"/>
  <c r="E27" i="2" s="1"/>
  <c r="BF203" i="3"/>
  <c r="BA31" i="3"/>
  <c r="J49" i="4"/>
  <c r="J50" i="4" s="1"/>
  <c r="BB284" i="3"/>
  <c r="F23" i="2" s="1"/>
  <c r="F8" i="2"/>
  <c r="BE172" i="3"/>
  <c r="I16" i="2" s="1"/>
  <c r="E24" i="2"/>
  <c r="G284" i="3"/>
  <c r="G31" i="3"/>
  <c r="E208" i="3"/>
  <c r="G208" i="3" s="1"/>
  <c r="BB208" i="3" s="1"/>
  <c r="BB209" i="3" s="1"/>
  <c r="F20" i="2" s="1"/>
  <c r="E299" i="3"/>
  <c r="G299" i="3" s="1"/>
  <c r="BB299" i="3" s="1"/>
  <c r="E194" i="3"/>
  <c r="G194" i="3" s="1"/>
  <c r="G320" i="3"/>
  <c r="E270" i="3"/>
  <c r="G270" i="3" s="1"/>
  <c r="BB270" i="3" s="1"/>
  <c r="BB271" i="3" s="1"/>
  <c r="F22" i="2" s="1"/>
  <c r="BA44" i="3"/>
  <c r="BA54" i="3" s="1"/>
  <c r="BB290" i="3"/>
  <c r="BB300" i="3" s="1"/>
  <c r="BF320" i="3" l="1"/>
  <c r="BC325" i="3"/>
  <c r="I29" i="2"/>
  <c r="C20" i="1" s="1"/>
  <c r="BF112" i="3"/>
  <c r="BD325" i="3"/>
  <c r="BF284" i="3"/>
  <c r="H29" i="2"/>
  <c r="F25" i="2"/>
  <c r="BF300" i="3"/>
  <c r="F17" i="2"/>
  <c r="E9" i="2"/>
  <c r="BF54" i="3"/>
  <c r="H51" i="4"/>
  <c r="H7" i="4" s="1"/>
  <c r="H5" i="4"/>
  <c r="J51" i="4"/>
  <c r="H6" i="4"/>
  <c r="E7" i="2"/>
  <c r="BA325" i="3"/>
  <c r="E8" i="2"/>
  <c r="BF41" i="3"/>
  <c r="BF324" i="3"/>
  <c r="BF31" i="3"/>
  <c r="BF107" i="3"/>
  <c r="G209" i="3"/>
  <c r="BF209" i="3" s="1"/>
  <c r="G195" i="3"/>
  <c r="BB194" i="3"/>
  <c r="BB195" i="3" s="1"/>
  <c r="F18" i="2" s="1"/>
  <c r="BF70" i="3"/>
  <c r="IV70" i="3" s="1"/>
  <c r="E10" i="2"/>
  <c r="G271" i="3"/>
  <c r="BF271" i="3" s="1"/>
  <c r="BF181" i="3"/>
  <c r="BF172" i="3"/>
  <c r="E16" i="2"/>
  <c r="BE325" i="3"/>
  <c r="BF288" i="3"/>
  <c r="BF237" i="3"/>
  <c r="C15" i="1"/>
  <c r="G35" i="2"/>
  <c r="I35" i="2" s="1"/>
  <c r="G20" i="1" s="1"/>
  <c r="BF195" i="3" l="1"/>
  <c r="H10" i="4"/>
  <c r="F302" i="3" s="1"/>
  <c r="G302" i="3" s="1"/>
  <c r="E29" i="2"/>
  <c r="C16" i="1" l="1"/>
  <c r="G304" i="3"/>
  <c r="BB302" i="3"/>
  <c r="BB304" i="3" s="1"/>
  <c r="F26" i="2" l="1"/>
  <c r="F29" i="2" s="1"/>
  <c r="BB325" i="3"/>
  <c r="BF304" i="3"/>
  <c r="G325" i="3"/>
  <c r="BF325" i="3" s="1"/>
  <c r="C17" i="1" l="1"/>
  <c r="C18" i="1" s="1"/>
  <c r="C21" i="1" s="1"/>
  <c r="G34" i="2"/>
  <c r="I34" i="2" s="1"/>
  <c r="G14" i="1" l="1"/>
  <c r="H36" i="2"/>
  <c r="G22" i="1" s="1"/>
  <c r="G21" i="1" s="1"/>
  <c r="C22" i="1" l="1"/>
  <c r="F29" i="1" s="1"/>
  <c r="F30" i="1" l="1"/>
  <c r="F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48" authorId="0" shapeId="0" xr:uid="{00000000-0006-0000-0300-000001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58" authorId="0" shapeId="0" xr:uid="{00000000-0006-0000-0300-000002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</commentList>
</comments>
</file>

<file path=xl/sharedStrings.xml><?xml version="1.0" encoding="utf-8"?>
<sst xmlns="http://schemas.openxmlformats.org/spreadsheetml/2006/main" count="2590" uniqueCount="1131">
  <si>
    <t xml:space="preserve">Očištění fasád tlakovou vodou složitost 3 - 5                                                                                                         </t>
  </si>
  <si>
    <t xml:space="preserve">Podlahové konstrukce                </t>
  </si>
  <si>
    <t xml:space="preserve">631313611R00  </t>
  </si>
  <si>
    <t xml:space="preserve">Mazanina betonová tl. 8 - 12 cm C 16/20 (B 20)                                                                                                        </t>
  </si>
  <si>
    <t xml:space="preserve">631319163R00  </t>
  </si>
  <si>
    <t xml:space="preserve">Příplatek za konečnou úpravu mazanin tl. 12 cm                                                                                                        </t>
  </si>
  <si>
    <t xml:space="preserve">Prosyp a kletování                                                                                  </t>
  </si>
  <si>
    <t xml:space="preserve">641955010R00  </t>
  </si>
  <si>
    <t xml:space="preserve">Dodávka a montáž oken plastových  Uw . 0,90 W/m2K                                                                                                     </t>
  </si>
  <si>
    <t xml:space="preserve">1PP kino                                                                                            </t>
  </si>
  <si>
    <t xml:space="preserve">Dodávka a montáž dveří plastových  Ud . 1,20 W/m2K                                                                                                    </t>
  </si>
  <si>
    <t xml:space="preserve">764311822R00  </t>
  </si>
  <si>
    <t xml:space="preserve">Demont. krytiny, tabule 2 x 1 m, nad 25 m2, do 30°                                                                                                    </t>
  </si>
  <si>
    <t xml:space="preserve">764331230R00  </t>
  </si>
  <si>
    <t xml:space="preserve">Demontáž lemování zdí, rš 250 a 330 mm, do 30°                                                                                                        </t>
  </si>
  <si>
    <t xml:space="preserve">764410850R00  </t>
  </si>
  <si>
    <t xml:space="preserve">Demontáž oplechování parapetů,rš od 100 do 330 mm                                                                                                     </t>
  </si>
  <si>
    <t xml:space="preserve">764410880R00  </t>
  </si>
  <si>
    <t xml:space="preserve">Demontáž oplechování zdí od 400 do 600 mm                                                                                                             </t>
  </si>
  <si>
    <t xml:space="preserve">765321810R00  </t>
  </si>
  <si>
    <t xml:space="preserve">Demontáž krytiny z AZC čtverců do suti, na bednění                                                                                                    </t>
  </si>
  <si>
    <t xml:space="preserve">765328811R00  </t>
  </si>
  <si>
    <t xml:space="preserve">Demontáž hřebenů a nároží AZC, kryt. hladká, suť                                                                                                      </t>
  </si>
  <si>
    <t xml:space="preserve">965042131RT2  </t>
  </si>
  <si>
    <t xml:space="preserve">Bourání mazanin betonových tl. 10 cm, pl. 4 m2 ručně tl. mazaniny 8 - 10 cm                                                                           </t>
  </si>
  <si>
    <t xml:space="preserve">968062355R00  </t>
  </si>
  <si>
    <t xml:space="preserve">Vybourání dřevěných rámů oken dvojitých pl. 2 m2                                                                                                      </t>
  </si>
  <si>
    <t xml:space="preserve">978013191R00  </t>
  </si>
  <si>
    <t xml:space="preserve">Otlučení omítek vnitřních stěn v rozsahu do 100 %                                                                                                     </t>
  </si>
  <si>
    <t xml:space="preserve">978015231R00  </t>
  </si>
  <si>
    <t xml:space="preserve">Otlučení omítek vnějších MVC v složit.1-4 do 20 %                                                                                                     </t>
  </si>
  <si>
    <t xml:space="preserve">978059631R00  </t>
  </si>
  <si>
    <t xml:space="preserve">Odsekání vnějších obkladů stěn nad 2 m2                                                                                                               </t>
  </si>
  <si>
    <t xml:space="preserve">941941041R00  </t>
  </si>
  <si>
    <t xml:space="preserve">Montáž lešení leh.řad.s podlahami,š.1,2 m, H 10 m                                                                                                     </t>
  </si>
  <si>
    <t xml:space="preserve">941941291R00  </t>
  </si>
  <si>
    <t xml:space="preserve">Příplatek za každý měsíc použití lešení k pol.1041                                                                                                    </t>
  </si>
  <si>
    <t xml:space="preserve">941941841R00  </t>
  </si>
  <si>
    <t xml:space="preserve">Demontáž lešení leh.řad.s podlahami,š.1,2 m,H 10 m                                                                                                    </t>
  </si>
  <si>
    <t xml:space="preserve">943955021R00  </t>
  </si>
  <si>
    <t xml:space="preserve">Lešení lehké pomocné, výška podlahy do 1,2 m                                                                                                          </t>
  </si>
  <si>
    <t xml:space="preserve">Montáž ochranné sítě z umělých vláken                                                                                                                 </t>
  </si>
  <si>
    <t xml:space="preserve">944944031R00  </t>
  </si>
  <si>
    <t xml:space="preserve">Příplatek za každý měsíc použití sítí k pol. 4011                                                                                                     </t>
  </si>
  <si>
    <t xml:space="preserve">Demontáž ochranné sítě z umělých vláken                                                                                                               </t>
  </si>
  <si>
    <t xml:space="preserve">Ostatní práce a dodávky             </t>
  </si>
  <si>
    <t xml:space="preserve">95001     R00 </t>
  </si>
  <si>
    <t xml:space="preserve">Demontáž a zpětná montáž prvků na  fasádě (označení,schránky,konzole a pod)                                                                           </t>
  </si>
  <si>
    <t xml:space="preserve">622471319R00  </t>
  </si>
  <si>
    <t xml:space="preserve">Zakrývání podlah fólií a  textilií                                                                                                                    </t>
  </si>
  <si>
    <t xml:space="preserve">V pásu 2 m kolem měněných oken+pás ke schodišti                                                     </t>
  </si>
  <si>
    <t xml:space="preserve">999281108R00  </t>
  </si>
  <si>
    <t xml:space="preserve">Izolace proti vodě                  </t>
  </si>
  <si>
    <t xml:space="preserve">711482011RZ1  </t>
  </si>
  <si>
    <t xml:space="preserve">Izolační systém fólií nopovou , svisle včetně dodávky fólie , lišty a doplňků                                                                         </t>
  </si>
  <si>
    <t xml:space="preserve">Ochrana KZS v terénu, folie vytažena 0,05 m nad UT                                                  </t>
  </si>
  <si>
    <t xml:space="preserve">998711201R00  </t>
  </si>
  <si>
    <t xml:space="preserve">Přesun hmot pro izolace proti vodě, výšky do 6 m                                                                                                      </t>
  </si>
  <si>
    <t xml:space="preserve">Krytiny povlakové                   </t>
  </si>
  <si>
    <t xml:space="preserve">711491171RZ1  </t>
  </si>
  <si>
    <t xml:space="preserve">Izolace tlaková, podkladní textilie, vodorovná a svislá včetně dodávky textilie  350 g/m2                                                             </t>
  </si>
  <si>
    <t xml:space="preserve">Dilatační vrstva - živice - polystyren                                                              </t>
  </si>
  <si>
    <t xml:space="preserve">712371801RZ4  </t>
  </si>
  <si>
    <t xml:space="preserve">Povlaková krytina střech do 10°, fólií PVC 1 vrstva - včetně dod. fólie tl.1,5mm                                                                      </t>
  </si>
  <si>
    <t xml:space="preserve">712378002R00  </t>
  </si>
  <si>
    <t xml:space="preserve">Okapnice poplastovaný plech RŠ 200 mm  - plech do žlabu                                                                                               </t>
  </si>
  <si>
    <t xml:space="preserve">712378005R00  </t>
  </si>
  <si>
    <t xml:space="preserve">Stěnová lišta vyhnutá z poplastovaného plechu  RŠ 70 mm                                                                                               </t>
  </si>
  <si>
    <t xml:space="preserve">712378007R00  </t>
  </si>
  <si>
    <t xml:space="preserve">998712202R00  </t>
  </si>
  <si>
    <t xml:space="preserve">Přesun hmot pro povlakové krytiny, výšky do 12 m                                                                                                      </t>
  </si>
  <si>
    <t xml:space="preserve">713181131R00  </t>
  </si>
  <si>
    <t xml:space="preserve">Montáž izolace na tmel a hmožd.6 ks/m2, cihla plná                                                                                                    </t>
  </si>
  <si>
    <t xml:space="preserve">713181113R00  </t>
  </si>
  <si>
    <t xml:space="preserve">Izolace miner. foukaná do dutin trámových stropů                                                                                                      </t>
  </si>
  <si>
    <t xml:space="preserve">Deska izolační fasádní  tl. 16 cm                                                                                                                     </t>
  </si>
  <si>
    <t xml:space="preserve">Zateplení plochých střech           </t>
  </si>
  <si>
    <t xml:space="preserve">Izolace tlaková, podkladní textilie, vodorovná včetně dodávky textilie  350 g/m2                                                                      </t>
  </si>
  <si>
    <t xml:space="preserve">7131111112RT2 </t>
  </si>
  <si>
    <t xml:space="preserve">Izolace tepelné stropů vrchem  kotvené včetně dodávky EPS  150S TL. 280 mm                                                                            </t>
  </si>
  <si>
    <t xml:space="preserve">762112110R00  </t>
  </si>
  <si>
    <t xml:space="preserve">Montáž konstrukce nosné konstrukce pod  záklop z OSB z řeziva hraněn. do 120 cm2                                                                      </t>
  </si>
  <si>
    <t xml:space="preserve">Křížově hranolky  po polích 0,6x0,6 m+sloupky výšky 0,24 v osách křížení                            </t>
  </si>
  <si>
    <t xml:space="preserve">762511284R00  </t>
  </si>
  <si>
    <t xml:space="preserve">Podlaha z OSB nebroušených pero+dr 2x15mm                                                                                                             </t>
  </si>
  <si>
    <t xml:space="preserve">Hranolek SM/JD 1 76-100 cm2 dl. 200-350 cm                                                                                                            </t>
  </si>
  <si>
    <t xml:space="preserve">764352810R00  </t>
  </si>
  <si>
    <t xml:space="preserve">Demontáž žlabů půlkruh. rovných, rš 330 mm, do 30°                                                                                                    </t>
  </si>
  <si>
    <t xml:space="preserve">764359212R00  </t>
  </si>
  <si>
    <t xml:space="preserve">Plech továrně předlakovaný  0,6 mm                                                                  </t>
  </si>
  <si>
    <t xml:space="preserve">764908101RT3  </t>
  </si>
  <si>
    <t xml:space="preserve">764778122R00  </t>
  </si>
  <si>
    <t xml:space="preserve">764908305R0U  </t>
  </si>
  <si>
    <t xml:space="preserve">Olechování parapetů, rš 250 mm, plech povrchově továrně upravený,úprava pro zateplení,přileplený                                                      </t>
  </si>
  <si>
    <t>Přesun hmot konstrukce klempířské do 12 m</t>
  </si>
  <si>
    <t xml:space="preserve">765322111RT1  </t>
  </si>
  <si>
    <t xml:space="preserve">765322701R00  </t>
  </si>
  <si>
    <t xml:space="preserve">765322715R00  </t>
  </si>
  <si>
    <t xml:space="preserve">765322810RT1  </t>
  </si>
  <si>
    <t xml:space="preserve">Dvojité založení krytiny  u okapu do roviny - česká šablona                                                                                           </t>
  </si>
  <si>
    <t xml:space="preserve">765328522R00  </t>
  </si>
  <si>
    <t xml:space="preserve">Hřeben s, univerzálním větracím systémem                                                                                                              </t>
  </si>
  <si>
    <t xml:space="preserve">765328661RT1  </t>
  </si>
  <si>
    <t xml:space="preserve">Nároží , střechy ze šablon i z obdélníků hřebenáč kónický 400 x 120 mm, 3 kusy/m                                                                      </t>
  </si>
  <si>
    <t xml:space="preserve">998765203R00  </t>
  </si>
  <si>
    <t xml:space="preserve">Přesun hmot pro krytiny tvrdé, výšky do 24 m                                                                                                          </t>
  </si>
  <si>
    <t xml:space="preserve">767996802R00  </t>
  </si>
  <si>
    <t xml:space="preserve">Demontáž atypických ocelových konstr. do100 kg                                                                                                        </t>
  </si>
  <si>
    <t xml:space="preserve">Dodávka a montáž světlíků s polykarbonátu                                                                                                             </t>
  </si>
  <si>
    <t xml:space="preserve">Ústřední vytápění a en.management   </t>
  </si>
  <si>
    <t xml:space="preserve">Vyregulování otopné soustavy                                                                                                                          </t>
  </si>
  <si>
    <t xml:space="preserve">Energetický management                                                                                                                                </t>
  </si>
  <si>
    <t xml:space="preserve">M21 </t>
  </si>
  <si>
    <t xml:space="preserve">Elektromontáže                      </t>
  </si>
  <si>
    <t xml:space="preserve">Demontáž a zpětné připojení svítidel a reklam na fasádě s úpravou přívodů pro zateplení                                                               </t>
  </si>
  <si>
    <t xml:space="preserve">Likvidace suti                      </t>
  </si>
  <si>
    <t xml:space="preserve">979011121R00  </t>
  </si>
  <si>
    <t xml:space="preserve">Příplatek za každé další podlaží                                                                                                                      </t>
  </si>
  <si>
    <t xml:space="preserve">979083117R00  </t>
  </si>
  <si>
    <t xml:space="preserve">Vodorovné přemístění suti na skládku do 6000 m                                                                                                        </t>
  </si>
  <si>
    <t xml:space="preserve">979083191R00  </t>
  </si>
  <si>
    <t xml:space="preserve">Příplatek za dalších započatých 1000 m nad 6000 m                                                                                                     </t>
  </si>
  <si>
    <t xml:space="preserve">Odvoz nebezpečného materiálu na najbližší určenou skládku                                           </t>
  </si>
  <si>
    <t xml:space="preserve">979087212R00  </t>
  </si>
  <si>
    <t xml:space="preserve">Nakládání suti  na dopravní prostředky                                                                                                                </t>
  </si>
  <si>
    <t xml:space="preserve">979990112R00  </t>
  </si>
  <si>
    <t xml:space="preserve">Poplatek za skládku suti                                                                                                                              </t>
  </si>
  <si>
    <t xml:space="preserve">979990201R00  </t>
  </si>
  <si>
    <t>Snížení energetické náročnosti</t>
  </si>
  <si>
    <t>Objekt Městského kulturního střediska . v Lubech</t>
  </si>
  <si>
    <t>Město Luby, nám. 5 května 164, 351 37 Luby</t>
  </si>
  <si>
    <t>Množství vypočítává program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</si>
  <si>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</si>
  <si>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</si>
  <si>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</si>
  <si>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</si>
  <si>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</si>
  <si>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</si>
  <si>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</si>
  <si>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</si>
  <si>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</si>
  <si>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</si>
  <si>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</si>
  <si>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</si>
  <si>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</si>
  <si>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</si>
  <si>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</si>
  <si>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</si>
  <si>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</si>
  <si>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</si>
  <si>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</si>
  <si>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</si>
  <si>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</si>
  <si>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</si>
  <si>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</si>
  <si>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</si>
  <si>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</si>
  <si>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</si>
  <si>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</si>
  <si>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</si>
  <si>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</si>
  <si>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</si>
  <si>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</si>
  <si>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</si>
  <si>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</si>
  <si>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</si>
  <si>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</si>
  <si>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</si>
  <si>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</si>
  <si>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</si>
  <si>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</si>
  <si>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</si>
  <si>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</si>
  <si>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</si>
  <si>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</si>
  <si>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</si>
  <si>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</si>
  <si>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</si>
  <si>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</si>
  <si>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</si>
  <si>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</si>
  <si>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</si>
  <si>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</si>
  <si>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</si>
  <si>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</si>
  <si>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</si>
  <si>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</si>
  <si>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</si>
  <si>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</si>
  <si>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</si>
  <si>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</si>
  <si>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</si>
  <si>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</si>
  <si>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</si>
  <si>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</si>
  <si>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Celkem za</t>
  </si>
  <si>
    <t>Zařízení staveniště</t>
  </si>
  <si>
    <t>Kompletační činnost (IČD)</t>
  </si>
  <si>
    <t>0001</t>
  </si>
  <si>
    <t>Rezerva rozpočtu</t>
  </si>
  <si>
    <t>Díl</t>
  </si>
  <si>
    <t xml:space="preserve">M2 </t>
  </si>
  <si>
    <t xml:space="preserve">M  </t>
  </si>
  <si>
    <t xml:space="preserve">T  </t>
  </si>
  <si>
    <t>KUS</t>
  </si>
  <si>
    <t xml:space="preserve">M3 </t>
  </si>
  <si>
    <t xml:space="preserve">Zemní práce                         </t>
  </si>
  <si>
    <t>SO01</t>
  </si>
  <si>
    <t xml:space="preserve">Konstrukce tesařské                 </t>
  </si>
  <si>
    <t>;</t>
  </si>
  <si>
    <t xml:space="preserve">Konstrukce klempířské               </t>
  </si>
  <si>
    <t xml:space="preserve">Krytiny tvrdé                       </t>
  </si>
  <si>
    <t>Za objekt</t>
  </si>
  <si>
    <t xml:space="preserve">Zpracovatel projektu : </t>
  </si>
  <si>
    <t>CELKEM  stavba</t>
  </si>
  <si>
    <t xml:space="preserve">139601102R00  </t>
  </si>
  <si>
    <t xml:space="preserve">Úpravy povrchů vnitřní              </t>
  </si>
  <si>
    <t xml:space="preserve">610991111R00  </t>
  </si>
  <si>
    <t xml:space="preserve">622405291R00  </t>
  </si>
  <si>
    <t xml:space="preserve">612473186R00  </t>
  </si>
  <si>
    <t xml:space="preserve">Úpravy povrchů vnější               </t>
  </si>
  <si>
    <t xml:space="preserve">602011189R00  </t>
  </si>
  <si>
    <t xml:space="preserve">620991121R00  </t>
  </si>
  <si>
    <t xml:space="preserve">648991113RT4  </t>
  </si>
  <si>
    <t xml:space="preserve">Lešení                              </t>
  </si>
  <si>
    <t xml:space="preserve">944944011R00  </t>
  </si>
  <si>
    <t xml:space="preserve">Bourání konstrukcí                  </t>
  </si>
  <si>
    <t xml:space="preserve">968061112R00  </t>
  </si>
  <si>
    <t xml:space="preserve">979011111R00  </t>
  </si>
  <si>
    <t xml:space="preserve">979082111R00  </t>
  </si>
  <si>
    <t xml:space="preserve">979082121R00  </t>
  </si>
  <si>
    <t xml:space="preserve">952901111R00  </t>
  </si>
  <si>
    <t xml:space="preserve">999281105R00  </t>
  </si>
  <si>
    <t xml:space="preserve">Izolace tepelné                     </t>
  </si>
  <si>
    <t xml:space="preserve">998713202R00  </t>
  </si>
  <si>
    <t xml:space="preserve">%  </t>
  </si>
  <si>
    <t xml:space="preserve">998762202R00  </t>
  </si>
  <si>
    <t>KPL</t>
  </si>
  <si>
    <t xml:space="preserve">KG </t>
  </si>
  <si>
    <t xml:space="preserve">Ruční výkop jam, rýh a šachet v hornině tř. 3                                                                                                         </t>
  </si>
  <si>
    <t xml:space="preserve">Zakrývání výplní vnitřních otvorů                                                                                                                     </t>
  </si>
  <si>
    <t xml:space="preserve">Příplatek za zabudované rohovníky                                                                                                                     </t>
  </si>
  <si>
    <t xml:space="preserve">Zakrývání výplní vnějších otvorů z lešení                                                                                                             </t>
  </si>
  <si>
    <t xml:space="preserve">622904112R00  </t>
  </si>
  <si>
    <t xml:space="preserve">Očištění fasád tlakovou vodou složitost 1 - 2                                                                                                         </t>
  </si>
  <si>
    <t>REKAPITULACE</t>
  </si>
  <si>
    <t xml:space="preserve">Hromosvody, uzemnění </t>
  </si>
  <si>
    <t xml:space="preserve">El. instalace - montáž </t>
  </si>
  <si>
    <t>Materiál délkový</t>
  </si>
  <si>
    <t>Materiál kusový</t>
  </si>
  <si>
    <t>PPV</t>
  </si>
  <si>
    <t>Součet</t>
  </si>
  <si>
    <t>p.č.</t>
  </si>
  <si>
    <t>Popis</t>
  </si>
  <si>
    <t>Jedn.</t>
  </si>
  <si>
    <t>Množ.</t>
  </si>
  <si>
    <t>Montáže</t>
  </si>
  <si>
    <t>materiál délkový</t>
  </si>
  <si>
    <t>materiál kusový</t>
  </si>
  <si>
    <t>jed.cena</t>
  </si>
  <si>
    <t>celkem</t>
  </si>
  <si>
    <t>jed. cena</t>
  </si>
  <si>
    <t>HROMOSVODY, UZEMNĚNÍ</t>
  </si>
  <si>
    <t>Zemnicí tyč 1,5m, včetně svorek</t>
  </si>
  <si>
    <t>ks</t>
  </si>
  <si>
    <t>Drát AlMgSi d=8mm</t>
  </si>
  <si>
    <t>m</t>
  </si>
  <si>
    <t>Drát AlMgSi d=10mm</t>
  </si>
  <si>
    <t>Antikorozní nátěr vodiče a pásku na přechodu ze země</t>
  </si>
  <si>
    <t>Antikorozní nátěr svorek</t>
  </si>
  <si>
    <t>JP - Pomocný jímač l=0,7m,l tvořená drátem AlMgSi d=8mm, vyhnutým 0,7m nad střechu,3ks svorek SS</t>
  </si>
  <si>
    <t xml:space="preserve">TJ - jímací tyč 2m včetně podstavce </t>
  </si>
  <si>
    <t xml:space="preserve">TJ - jímací tyč 1m včetně podstavce </t>
  </si>
  <si>
    <t>Oddálený jímač 1,5m včetně příslušenství</t>
  </si>
  <si>
    <t>Podpěra vedení PV</t>
  </si>
  <si>
    <t>Svorka okapová SO</t>
  </si>
  <si>
    <t>Svorka zkušební SZ</t>
  </si>
  <si>
    <t>Svorka SS</t>
  </si>
  <si>
    <t>Držák hromosvodu na hřeben</t>
  </si>
  <si>
    <t>Podpěra do zdiva zatepleného</t>
  </si>
  <si>
    <t>Ochranný úhelník OÚ</t>
  </si>
  <si>
    <t>Držák ochranného úhelníku</t>
  </si>
  <si>
    <t>Označení svodu štítkem</t>
  </si>
  <si>
    <t xml:space="preserve">Svodič bleskového proudu I.+II. </t>
  </si>
  <si>
    <t xml:space="preserve">Svodič přepětí II. </t>
  </si>
  <si>
    <t>Mezisoučet</t>
  </si>
  <si>
    <t xml:space="preserve">Podružný materiál </t>
  </si>
  <si>
    <t>Materiál celkem</t>
  </si>
  <si>
    <t>Výchozí revize hromosvod</t>
  </si>
  <si>
    <t>hod</t>
  </si>
  <si>
    <t>Měření odporu uzemňovací soustavy</t>
  </si>
  <si>
    <t>Dokumenatce skutečného provedení</t>
  </si>
  <si>
    <t xml:space="preserve">Součet </t>
  </si>
  <si>
    <t>Součástí nabídkové ceny musí být veškeré náklady, aby cena byla konečná a zahrnovala celou dodávku a montáž.</t>
  </si>
  <si>
    <t>Dodávky a montáže uvedené v nabídce musí být včetně veškerého souvisejícího doplňkového, podružného</t>
  </si>
  <si>
    <t>a montážního materiálu tak, aby celé zařízení bylo funkční a splňovalo všechny předpisy a normy, které se na ně vztahují.</t>
  </si>
  <si>
    <t xml:space="preserve">Demontáž starého a dodávka a montáž nového hromosvodu  - přenos z listu M21                                                                                               </t>
  </si>
  <si>
    <t>Demontáž původního hromosvodu</t>
  </si>
  <si>
    <t xml:space="preserve">113107131R00  </t>
  </si>
  <si>
    <t xml:space="preserve">Odstranění podkladu pl.200 m2, bet.prostý tl. 15 cm                                                                                                   </t>
  </si>
  <si>
    <t xml:space="preserve">Včetně betonových dlažeb,okapových chodníčků,rigolů  a jejich podkladu                              </t>
  </si>
  <si>
    <t xml:space="preserve">113202111R00  </t>
  </si>
  <si>
    <t xml:space="preserve">Vytrhání obrub z krajníků nebo obrubníků stojatých                                                                                                    </t>
  </si>
  <si>
    <t xml:space="preserve">139601103R00  </t>
  </si>
  <si>
    <t xml:space="preserve">Ruční výkop v hor.5-7                                                                                                                                 </t>
  </si>
  <si>
    <t xml:space="preserve">Včetně odkopu u vpusti pro demontáž a napojení drenáže                                              </t>
  </si>
  <si>
    <t xml:space="preserve">161101501R00  </t>
  </si>
  <si>
    <t xml:space="preserve">Svislé přemístění výkopku z hor. 5-7 nošením                                                                                                          </t>
  </si>
  <si>
    <t xml:space="preserve">162201203R00  </t>
  </si>
  <si>
    <t xml:space="preserve">Vodorovné přemíst.výkopku, kolečko hor.1-4, do 10m                                                                                                    </t>
  </si>
  <si>
    <t xml:space="preserve">Vodorovné přemíst.výkopku, kolečko hor.5-7, do 10m                                                                                                    </t>
  </si>
  <si>
    <t xml:space="preserve">162701105R00  </t>
  </si>
  <si>
    <t xml:space="preserve">Vodorovné přemístění výkopku z hor.1-4 do 10000 m                                                                                                     </t>
  </si>
  <si>
    <t xml:space="preserve">162701109R00  </t>
  </si>
  <si>
    <t xml:space="preserve">Příplatek k vod. přemístění hor.1-4 za další 1 km                                                                                                     </t>
  </si>
  <si>
    <t xml:space="preserve">Vodorovné přemístění výkopku z hor.5-7 do 10000 m                                                                                                     </t>
  </si>
  <si>
    <t xml:space="preserve">162701159R00  </t>
  </si>
  <si>
    <t xml:space="preserve">Příplatek k vod. přemístění hor.5-7 za další 1 km                                                                                                     </t>
  </si>
  <si>
    <t xml:space="preserve">167101101R00  </t>
  </si>
  <si>
    <t xml:space="preserve">Nakládání výkopku z hor.1   4 - ručně                                                                                                                 </t>
  </si>
  <si>
    <t xml:space="preserve">167101251R00  </t>
  </si>
  <si>
    <t xml:space="preserve">Nakládání výkopku z hor.5   7 - ručně                                                                                                                 </t>
  </si>
  <si>
    <t xml:space="preserve">199000002R00  </t>
  </si>
  <si>
    <t xml:space="preserve">Poplatek za skládku horniny 1- 4                                                                                                                      </t>
  </si>
  <si>
    <t xml:space="preserve">199000003R00  </t>
  </si>
  <si>
    <t xml:space="preserve">Poplatek za skládku horniny 5 - 7                                                                                                                     </t>
  </si>
  <si>
    <t xml:space="preserve">Drenáže , základy                                 </t>
  </si>
  <si>
    <t xml:space="preserve">212532111R00  </t>
  </si>
  <si>
    <t xml:space="preserve">Lože trativodu z kameniva hrub.drceného,16-32 mm                                                                                                      </t>
  </si>
  <si>
    <t xml:space="preserve">Výplň odvodňov. trativodů kam. hrubě drcen. 8-16 mm                                                                                                   </t>
  </si>
  <si>
    <t xml:space="preserve">212753113R00  </t>
  </si>
  <si>
    <t xml:space="preserve">Montáž ohebné dren. trubky do rýhy DN 100,bez lože                                                                                                    </t>
  </si>
  <si>
    <t xml:space="preserve">Trubka PVC drenážní flexibilní d 100 mm                                                                                                               </t>
  </si>
  <si>
    <t xml:space="preserve">Oblouk 90°PVC d 100 mm pro drenážní trubky                                                                                                            </t>
  </si>
  <si>
    <t xml:space="preserve">Oblouk 90° PVC d 100 mm pro drenážní trubky                                                                                                           </t>
  </si>
  <si>
    <t xml:space="preserve">721160915R00  </t>
  </si>
  <si>
    <t xml:space="preserve">Oprava - propojení dosavadního potrubí DN 100                                                                                                         </t>
  </si>
  <si>
    <t xml:space="preserve">Včetně připojení drenáže na dešťovou a vnitřní kanalizaci                                           </t>
  </si>
  <si>
    <t xml:space="preserve">Chodníky,komunikace,rigoly                        </t>
  </si>
  <si>
    <t xml:space="preserve">564851111R00  </t>
  </si>
  <si>
    <t xml:space="preserve">Podklad ze štěrkodrti po zhutnění tloušťky 15 cm                                                                                                      </t>
  </si>
  <si>
    <t xml:space="preserve">Doplnění asfaltové plochy po fasádě lit.asfaltem, do 6 cm                                                                                             </t>
  </si>
  <si>
    <t xml:space="preserve">Krajník silniční  50x25x8 cm                                                                                                                          </t>
  </si>
  <si>
    <t xml:space="preserve">Dlažba  přírodní 20x10x4                                                                                                                              </t>
  </si>
  <si>
    <t xml:space="preserve">596215020R00  </t>
  </si>
  <si>
    <t xml:space="preserve">Kladení zámkové dlažby tl. 6 cm do drtě tl. 3 cm                                                                                                      </t>
  </si>
  <si>
    <t xml:space="preserve">596215024R00  </t>
  </si>
  <si>
    <t xml:space="preserve">Příplatek za kladení dlažby tl. 6cm, drť, do 50 m2                                                                                                    </t>
  </si>
  <si>
    <t xml:space="preserve">597961111R00  </t>
  </si>
  <si>
    <t xml:space="preserve">Rigol dlážděný do lože z B7,5 tl.10 cm prefabrikát - včetně dodávky  žlabu příkopový  300x600x80                                                      </t>
  </si>
  <si>
    <t xml:space="preserve">917732111R00  </t>
  </si>
  <si>
    <t xml:space="preserve">Osazení ležat. obrub. bet. bez opěr, lože z B 12,5                                                                                                    </t>
  </si>
  <si>
    <t xml:space="preserve">Z krajníků,včetně ukončení u zdiv u rigolů                                                          </t>
  </si>
  <si>
    <t xml:space="preserve">917862111RT2  </t>
  </si>
  <si>
    <t xml:space="preserve">Osazení stojat. obrub. bet. s opěrou,lože z B 12,5 včetně obrubníku  100/8/25                                                                         </t>
  </si>
  <si>
    <t xml:space="preserve">Přesun hmot, pozemní komunikace, kryt dlážděný                                                                                                        </t>
  </si>
  <si>
    <t xml:space="preserve">612421728R00  </t>
  </si>
  <si>
    <t xml:space="preserve">Omítka vnitřní zdiva, MVC, na pletivu, hladká                                                                                                         </t>
  </si>
  <si>
    <t xml:space="preserve">612471411R00  </t>
  </si>
  <si>
    <t xml:space="preserve">Úprava vnitřních stěn aktivovaným štukem                                                                                                              </t>
  </si>
  <si>
    <t xml:space="preserve">Potažení vnitř. stěn sklotex. pletivem s vypnutím                                                                                                     </t>
  </si>
  <si>
    <t xml:space="preserve">620471121R    </t>
  </si>
  <si>
    <t xml:space="preserve">Vnější omítka silikonová zatíraná  zrno tl. 1 mm                                                                                                      </t>
  </si>
  <si>
    <t xml:space="preserve">622325125RV1  </t>
  </si>
  <si>
    <t xml:space="preserve">Zateplovací systém , sokl, EPS sokl.tl.160 mm zakončený stěrkou s výztužnou tkaninou                                                                  </t>
  </si>
  <si>
    <t xml:space="preserve">622325335RV1  </t>
  </si>
  <si>
    <t xml:space="preserve">Zatepl. systém ,fasáda, EPS šedý tl. 160 mm zakončený stěrkou s výztužnou tkaninou                                                                    </t>
  </si>
  <si>
    <t xml:space="preserve">622325353RV1  </t>
  </si>
  <si>
    <t xml:space="preserve">Zatepl.systém , ostění, EPS šedý tl. 30 mm zakončený stěrkou s výztužnou tkaninou                                                                     </t>
  </si>
  <si>
    <t xml:space="preserve">Včetně čel říms,včetně rohových a nadokenních  lišt                                                 </t>
  </si>
  <si>
    <t xml:space="preserve">622325735RV1  </t>
  </si>
  <si>
    <t xml:space="preserve">Příplatek za podpůrné konstrukce pod lešení na šikmé střeše                                                                                           </t>
  </si>
  <si>
    <t xml:space="preserve">Pracovní lávky a podlahy  v mezistřeší pro montáž zateplení stropu skladba STR2+izolace stěn        </t>
  </si>
  <si>
    <t xml:space="preserve">941955003R00  </t>
  </si>
  <si>
    <t xml:space="preserve">Lešení lehké pomocné, výška podlahy do 2,5 m                                                                                                          </t>
  </si>
  <si>
    <t xml:space="preserve">"Z3"          </t>
  </si>
  <si>
    <t xml:space="preserve">Ocelová protidešťová žaluzie ,odstín dle fasády,povrchová úprava komaxit  700 x 1 100 mm                                                              </t>
  </si>
  <si>
    <t xml:space="preserve">"Z4"          </t>
  </si>
  <si>
    <t xml:space="preserve">Ocelová protidešťová žaluzie ,odstín dle fasády,povrchová úprava komaxit  600 x 700 mm                                                                </t>
  </si>
  <si>
    <t xml:space="preserve">"Z5"          </t>
  </si>
  <si>
    <t xml:space="preserve">Ocelová protidešťová žaluzie ,odstín dle fasády,povrchová úprava komaxit  300 x 300 mm                                                                </t>
  </si>
  <si>
    <t xml:space="preserve">"Z6"          </t>
  </si>
  <si>
    <t xml:space="preserve">Ocelová větrací mřížka ,  ,odstín dle fasády,povrchová úprava komaxit  200 x 200  mm                                                                  </t>
  </si>
  <si>
    <t xml:space="preserve">"Z7"          </t>
  </si>
  <si>
    <t xml:space="preserve">Ocelová větrací mřížka ,  ,odstín dle fasády,povrchová úprava komaxit  230 x 230  mm                                                                  </t>
  </si>
  <si>
    <t xml:space="preserve">"Z8"          </t>
  </si>
  <si>
    <t xml:space="preserve">Ocelová větrací mřížka ,  ,odstín dle fasády,povrchová úprava komaxit  700 x 200  mm                                                                  </t>
  </si>
  <si>
    <t xml:space="preserve">Vyklízení půdy , práce v hodinové sazbě , odborný odhad                                                                                               </t>
  </si>
  <si>
    <t>HOD</t>
  </si>
  <si>
    <t xml:space="preserve">Účtováné bude podle potvrzené skutečnosti                                                           </t>
  </si>
  <si>
    <t xml:space="preserve">953943111R00  </t>
  </si>
  <si>
    <t xml:space="preserve">Osazení kovových předmětů do zdiva, 5 kg / kus                                                                                                        </t>
  </si>
  <si>
    <t xml:space="preserve">Mřířky a žaluzie na fasádě označení Z3-Z8                                                           </t>
  </si>
  <si>
    <t xml:space="preserve">Ocelová protidešťová žaluzie ,odstín dle fasády,povrchová úprava komaxit  700 x 1 100 mm - dodávka                                                             </t>
  </si>
  <si>
    <t xml:space="preserve">Ocelová protidešťová žaluzie ,odstín dle fasády,povrchová úprava komaxit  600 x 700 mm  - dodávka                                                                     </t>
  </si>
  <si>
    <t xml:space="preserve">Ocelová protidešťová žaluzie ,odstín dle fasády,povrchová úprava komaxit  300 x 300 mm    - dodávka                                                                   </t>
  </si>
  <si>
    <t xml:space="preserve">Ocelová větrací mřížka ,  ,odstín dle fasády,povrchová úprava komaxit  230 x 230  mm     - dodávka                                                                    </t>
  </si>
  <si>
    <t xml:space="preserve">Ocelová větrací mřížka ,  ,odstín dle fasády,povrchová úprava komaxit  700 x 200  mm         - dodávka                                                                </t>
  </si>
  <si>
    <t xml:space="preserve">711481011RZ1  </t>
  </si>
  <si>
    <t xml:space="preserve">Izolační systém fólií s nopy, vodorovně včetně dodávky fólie  a doplňků                                                                               </t>
  </si>
  <si>
    <t xml:space="preserve">711482011VL   </t>
  </si>
  <si>
    <t xml:space="preserve">Izolační systém fólií nopovou , svisle včetně dodávky fólie , odvětr. lišty a doplňků                                                                 </t>
  </si>
  <si>
    <t xml:space="preserve">Profilová fólie z transparentního materiálu s nopy výšky 8 mm a nakašírovanou plastovou mřížkou.    </t>
  </si>
  <si>
    <t xml:space="preserve">711491172RT1  </t>
  </si>
  <si>
    <t xml:space="preserve">Izolace tlaková, ochranná textilie, vodorovná a svislá včetně dodávky                                                                                 </t>
  </si>
  <si>
    <t xml:space="preserve">712001    R00 </t>
  </si>
  <si>
    <t xml:space="preserve">Mechanické očištění + lokální vyspravení - stávající krytiny                                                                                          </t>
  </si>
  <si>
    <t xml:space="preserve">71203     R00 </t>
  </si>
  <si>
    <t xml:space="preserve">Prodloužení, úprava a utěsnění stáv. prostupů, střešní kcí (včetně odvětrání stáv.izolace)                                                            </t>
  </si>
  <si>
    <t xml:space="preserve">Včetně vytažení na atiky, vystupující prvky ,přilehlé stěny do 0,3 m                                </t>
  </si>
  <si>
    <t xml:space="preserve">Rohová lišta vnitřní a vnější z poplastovaného plechu RŠ 100 mm                                                                                       </t>
  </si>
  <si>
    <t xml:space="preserve">712961901R00  </t>
  </si>
  <si>
    <t xml:space="preserve">Ošetření  proniků střech fólií  včetně dodávky ventilačních hlavic DN100                                                                              </t>
  </si>
  <si>
    <t xml:space="preserve">Deska fasádní polystyrenová EPS 70 F tl. 60mm                                                                                                         </t>
  </si>
  <si>
    <t xml:space="preserve">Skladba  STR 2                                                                                      </t>
  </si>
  <si>
    <t xml:space="preserve">Přesun hmot pro izolace tepelné, výšky do 24 m                                                                                                        </t>
  </si>
  <si>
    <t xml:space="preserve">342951113R00  </t>
  </si>
  <si>
    <t xml:space="preserve">Stěny dřevěné svis./šik.pláště z prken žaluz.zapuštěných , prkna hoblovaná                                                                            </t>
  </si>
  <si>
    <t xml:space="preserve">762131124RT3  </t>
  </si>
  <si>
    <t xml:space="preserve">Montáž bednění stěn, prkna hrubá do 32 mm, na sraz včetně dodávky řeziva, prkna tl. 24 mm                                                             </t>
  </si>
  <si>
    <t xml:space="preserve">762131811R00  </t>
  </si>
  <si>
    <t xml:space="preserve">Demontáž bednění stěn z hrubých prken, latí                                                                                                           </t>
  </si>
  <si>
    <t xml:space="preserve">762341410RT2  </t>
  </si>
  <si>
    <t xml:space="preserve">Montáž bednění střech rovných, prkna hrubá na sraz včetně dodávky řeziva, prkna tl. 24 mm                                                             </t>
  </si>
  <si>
    <t xml:space="preserve">762341811R00  </t>
  </si>
  <si>
    <t xml:space="preserve">Demontáž bednění střech rovných z prken hrubých                                                                                                       </t>
  </si>
  <si>
    <t xml:space="preserve">762341911R00  </t>
  </si>
  <si>
    <t xml:space="preserve">Vyřezání otvorů střech, v bednění pl. do 1 m2                                                                                                         </t>
  </si>
  <si>
    <t xml:space="preserve">Pro střešní vstupy                                                                                  </t>
  </si>
  <si>
    <t xml:space="preserve">762342206R00  </t>
  </si>
  <si>
    <t xml:space="preserve">Komplet laťování+izolační difůzní folie                                                                                                               </t>
  </si>
  <si>
    <t xml:space="preserve">Latě 30x50 , kontralatě 40x60 , folie na bednění                                                    </t>
  </si>
  <si>
    <t xml:space="preserve">762343931R00  </t>
  </si>
  <si>
    <t xml:space="preserve">Zabednění otvorů střech prkny plochy do 1 m2                                                                                                          </t>
  </si>
  <si>
    <t xml:space="preserve">Změnšení montážních otvorů ve střeše pro montáž střešních poklopů                                   </t>
  </si>
  <si>
    <t xml:space="preserve">762395000R00  </t>
  </si>
  <si>
    <t xml:space="preserve">Spojovací a ochranné prostředky pro střechy                                                                                                           </t>
  </si>
  <si>
    <t xml:space="preserve">762521108U    </t>
  </si>
  <si>
    <t xml:space="preserve">Podklad pod ukončení plystových kryti na atikách , deska OSB 25 mm                                                                                    </t>
  </si>
  <si>
    <t xml:space="preserve">762711810R00  </t>
  </si>
  <si>
    <t xml:space="preserve">Demontáž vázaných konstrukcí hraněných do 120 cm2                                                                                                     </t>
  </si>
  <si>
    <t xml:space="preserve">"Vežička"  na hřebeni střechy sedlové nad sálem                                                     </t>
  </si>
  <si>
    <t xml:space="preserve">762712110RT5  </t>
  </si>
  <si>
    <t xml:space="preserve">Montáž vázaných konstrukcí hraněných do 120 cm2 včetně dodávky řeziva, hranoly 10/12                                                                  </t>
  </si>
  <si>
    <t xml:space="preserve">762811913R00  </t>
  </si>
  <si>
    <t xml:space="preserve">Vyříznutí části záklopu nebo podbíjení pl.do 4 m2                                                                                                     </t>
  </si>
  <si>
    <t xml:space="preserve">Pro foukanou izolaci nad  sálem (P08)                                                               </t>
  </si>
  <si>
    <t xml:space="preserve">762812933RT3  </t>
  </si>
  <si>
    <t xml:space="preserve">Zabednění částí v záklopu z prken pl.do 4 m2 prkna tl. 24 mm                                                                                          </t>
  </si>
  <si>
    <t xml:space="preserve">783726300R00  </t>
  </si>
  <si>
    <t xml:space="preserve">Nátěr synt. lazurovací tesařských konstr. 3x lak                                                                                                      </t>
  </si>
  <si>
    <t xml:space="preserve">783782103RT2  </t>
  </si>
  <si>
    <t xml:space="preserve">Nátěr tesařských konstrukcí proti škůdcům  2x                                                                                                         </t>
  </si>
  <si>
    <t xml:space="preserve">Přesun hmot pro tesařské konstrukce, výšky do 24 m                                                                                                    </t>
  </si>
  <si>
    <t xml:space="preserve">Oplechování+lemování plech Pz z továrně upraveného plechu , rš 330 mm                                                                                 </t>
  </si>
  <si>
    <t xml:space="preserve">Ozn. KL5+KL8                                                                                        </t>
  </si>
  <si>
    <t xml:space="preserve">764333240R00  </t>
  </si>
  <si>
    <t xml:space="preserve">Oplechování+lemování  zdí Pz, plech povrchově továrně upravený   rš 400 mm                                                                            </t>
  </si>
  <si>
    <t xml:space="preserve">Ozn KL5 + KL28+KZ3+KZ4                                                                              </t>
  </si>
  <si>
    <t xml:space="preserve">764333250R00  </t>
  </si>
  <si>
    <t xml:space="preserve">Oplechování+lemování zdí plech Pz povrchově továrně upravený  , rš 500 mm                                                                             </t>
  </si>
  <si>
    <t xml:space="preserve">Ozn KL4+KL7 +KL18                                                                                   </t>
  </si>
  <si>
    <t xml:space="preserve">764331260R00  </t>
  </si>
  <si>
    <t xml:space="preserve">Oplechování+lemování zdí Pz,plech povrchově továrně upravený  rš 660 mm                                                                               </t>
  </si>
  <si>
    <t xml:space="preserve">Ozn KL14+KL18+KL29+KL30 +KL31+KZ1+KZ2                                                               </t>
  </si>
  <si>
    <t xml:space="preserve">764333270R00  </t>
  </si>
  <si>
    <t xml:space="preserve">Oplechování+lemování zdí Pz, plech povrchově továrně upravený  rš 750 mm                                                                              </t>
  </si>
  <si>
    <t xml:space="preserve">Ozn KL38                                                                                            </t>
  </si>
  <si>
    <t xml:space="preserve">764339240R00  </t>
  </si>
  <si>
    <t xml:space="preserve">Lemování z Pz, z továrně upraveného plechu, komínů na hladké krytině                                                                                  </t>
  </si>
  <si>
    <t xml:space="preserve">Ozn KL 3                                                                                            </t>
  </si>
  <si>
    <t xml:space="preserve">Poklop střešní Pz plech, hladká krytina, 60 x 60cm    s povrchovou úpravou podle ostatní krytiny                                                      </t>
  </si>
  <si>
    <t xml:space="preserve">764392280R00  </t>
  </si>
  <si>
    <t xml:space="preserve">Úžlabí z Pz plechu, rš 1000 mm  plech povrchově továrně upravený                                                                                      </t>
  </si>
  <si>
    <t xml:space="preserve">Ozn KL6                                                                                             </t>
  </si>
  <si>
    <t xml:space="preserve">764904010R00  </t>
  </si>
  <si>
    <t xml:space="preserve">Zastřešení hladkými plechy, do 30°  Pz plechu, falcovaný plech povrchově továrně upravený                                                             </t>
  </si>
  <si>
    <t xml:space="preserve">Včetně vytažení na výšku atik a přilehlých zdí do 0,3 m                                             </t>
  </si>
  <si>
    <t xml:space="preserve">Kotlík žlabový kónický  v barvě a velikosti  podle žlabu                                                                                              </t>
  </si>
  <si>
    <t xml:space="preserve">764908104RT1  </t>
  </si>
  <si>
    <t xml:space="preserve">Žlab podokapní půlkruhový  plech povrchově továrně upravený,háky v barvě   Rš 280                                                                     </t>
  </si>
  <si>
    <t xml:space="preserve">Ozn.KL20,KL26,KL34,KL40,KL42                                                                        </t>
  </si>
  <si>
    <t xml:space="preserve">Žlab podokapní půlkruhový ,plech povrchově továrně upravený,háky v barvě   Rš 330                                                                     </t>
  </si>
  <si>
    <t xml:space="preserve">Označení KL1+KL9+KL11+KL15 +KL22 + KL24+KL32+KL36                                                   </t>
  </si>
  <si>
    <t xml:space="preserve">764908109R00  </t>
  </si>
  <si>
    <t xml:space="preserve">Odpadní trouby kruhové D 105 mm  plech povrchově továrně upravený,úprava pro zateplení                                                                </t>
  </si>
  <si>
    <t xml:space="preserve">Ozn KL21+KL27+KL35+KL41+KL43                                                                        </t>
  </si>
  <si>
    <t xml:space="preserve">Odpadní trouby kruhové D 120 mm  plech povrchově továrně upravený,úprava pro zateplení                                                                </t>
  </si>
  <si>
    <t xml:space="preserve">Označení KL2+KL10+KL12 +KL16+KL17+KL23+KL25+KL33+KL37                                               </t>
  </si>
  <si>
    <t xml:space="preserve">Označení  KL7,KL8                                                                                   </t>
  </si>
  <si>
    <t xml:space="preserve">765901108R00  </t>
  </si>
  <si>
    <t xml:space="preserve">Fólie podstřešní paropropustná drenážní                                                                                                               </t>
  </si>
  <si>
    <t xml:space="preserve">765314897R00  </t>
  </si>
  <si>
    <t xml:space="preserve">Mřížka ochranná větrací 100 cm univerzální                                                                                                            </t>
  </si>
  <si>
    <t xml:space="preserve">Krytina vláknocement., jednoduchá, na latě jednoduché krytí,  česká šablona                                                                           </t>
  </si>
  <si>
    <t xml:space="preserve">Protisněhová zábrana  lopatková barva dle kryrtiny                                                                                                    </t>
  </si>
  <si>
    <t xml:space="preserve">765322703RT1  </t>
  </si>
  <si>
    <t xml:space="preserve">Ventilační hlavice , plast ventilační hlavice pro šablony obdélníky  DN 100 (kanalizace)                                                              </t>
  </si>
  <si>
    <t xml:space="preserve">765322705RT1  </t>
  </si>
  <si>
    <t xml:space="preserve">Odvětrávací hlavice v ploše (Oriko) , plastová odvětrávací hlavice pro šablony                                                                        </t>
  </si>
  <si>
    <t xml:space="preserve">Výlez na střechu, s povrchovou úpravou   (KL39)                                                                                                       </t>
  </si>
  <si>
    <t xml:space="preserve">765421110R00  </t>
  </si>
  <si>
    <t xml:space="preserve">Obklad stěn barev.vláknocem. šablonami, na bednění šablona česká  400x400 mm hlad                                                                     </t>
  </si>
  <si>
    <t xml:space="preserve">Konstrukce kovové doplňkové                       </t>
  </si>
  <si>
    <t xml:space="preserve">"R7671"       </t>
  </si>
  <si>
    <t xml:space="preserve">Demontáž stávající a výroba a montáž  nové branky podle staré - včetně povrchové úpravy                                                               </t>
  </si>
  <si>
    <t xml:space="preserve">Sloupky vybourat,nebo odříznout min 0,2 m pod terénem , včetně zabetenování nových                  </t>
  </si>
  <si>
    <t xml:space="preserve">"Z1"          </t>
  </si>
  <si>
    <t xml:space="preserve">Dodávka a montáž pochozí ocelový rošt  0,61 x  14,5 m , dler popisu                                                                                   </t>
  </si>
  <si>
    <t xml:space="preserve">"Z1_1"        </t>
  </si>
  <si>
    <t xml:space="preserve">Dodávka a montáž osazovacího L profilu 30/30 s navařenými pracnami, zinkováno                                                                         </t>
  </si>
  <si>
    <t xml:space="preserve">"Z2"          </t>
  </si>
  <si>
    <t xml:space="preserve">Dodávka a montáž  žebříku pro výstup na střechu                                                                                                       </t>
  </si>
  <si>
    <t xml:space="preserve">¨"R767"       </t>
  </si>
  <si>
    <t xml:space="preserve">Délková úprava stávajícího zábradlí o cca 200 mm ,zaslepení ocelového madla,nátěr                                                                     </t>
  </si>
  <si>
    <t xml:space="preserve">Specifikace viz tabulka prvků "Zámečnické a ostatní fasády prvky"                                   </t>
  </si>
  <si>
    <t>203a</t>
  </si>
  <si>
    <t>Přesun hmot  konstrukce zámečnické</t>
  </si>
  <si>
    <t xml:space="preserve">979011221R00  </t>
  </si>
  <si>
    <t xml:space="preserve">Svislá doprava suti a vybour. hmot za 1.PP nošením                                                                                                    </t>
  </si>
  <si>
    <t xml:space="preserve">Vybouraný plech ponechán na určeném místě investorovi k dalšímu použití                             </t>
  </si>
  <si>
    <t xml:space="preserve">Pouze stavební suť, mimo asbestocementu a plechu                                                    </t>
  </si>
  <si>
    <t xml:space="preserve">Poplatek za skládku nebezpečné suti                                                                                                                   </t>
  </si>
  <si>
    <t xml:space="preserve">-azbestocementové výrobky                                                                           </t>
  </si>
  <si>
    <t xml:space="preserve">Malby                                             </t>
  </si>
  <si>
    <t xml:space="preserve">784452261R00  </t>
  </si>
  <si>
    <t xml:space="preserve">Malba směsí tekutou 1x, 1barva, místnost do 3,8 m                                                                                                     </t>
  </si>
  <si>
    <t xml:space="preserve">Oprava po zateplení s napojenímn na stávající , ve sklepech vápenná                                 </t>
  </si>
  <si>
    <t xml:space="preserve">Stavba : KD Luby Zateplení objektu                  </t>
  </si>
  <si>
    <t>Rozpočet stavby s výkazem</t>
  </si>
  <si>
    <t>Název - popis  položky</t>
  </si>
  <si>
    <t xml:space="preserve">Mj </t>
  </si>
  <si>
    <t>Množství</t>
  </si>
  <si>
    <t>Hmoty</t>
  </si>
  <si>
    <t>Sutě</t>
  </si>
  <si>
    <t xml:space="preserve">Objekt :  Zateplení                           </t>
  </si>
  <si>
    <t xml:space="preserve">Zemní práce                                       </t>
  </si>
  <si>
    <t>[01]</t>
  </si>
  <si>
    <t>(Situace)</t>
  </si>
  <si>
    <t xml:space="preserve"> = (27,02+192,12)                                                                  </t>
  </si>
  <si>
    <t xml:space="preserve"> = 129,3+(13,9+23,22)*0,5+(42,3-4,2-1,6-1,5)*(0,3+0,6)+(4,2+1,6)*2,2               </t>
  </si>
  <si>
    <t xml:space="preserve"> = (4,7+2+1,6+1,55+7,38+0,6+3,31+5,88)*1                                           </t>
  </si>
  <si>
    <t xml:space="preserve"> = 2*2/2+22,3+13,97                                                                </t>
  </si>
  <si>
    <t>(Atrium)</t>
  </si>
  <si>
    <t xml:space="preserve"> = 6,06*7,58*0,12                                                                  </t>
  </si>
  <si>
    <t xml:space="preserve"> = (7,6+5,7+6,5+5,5)*0,6 *0,6                                                      </t>
  </si>
  <si>
    <t xml:space="preserve">mezisoučet  Atrium                                       </t>
  </si>
  <si>
    <t>(Jih)</t>
  </si>
  <si>
    <t xml:space="preserve"> = (6,1*0,6) *0,6                                                                  </t>
  </si>
  <si>
    <t>(Jihovýchod)</t>
  </si>
  <si>
    <t xml:space="preserve"> = (11,6+18+1)*0,6 *0,6                                                            </t>
  </si>
  <si>
    <t>(Jihozápad)</t>
  </si>
  <si>
    <t xml:space="preserve"> = (49,3*0,6) *0,6                                                                 </t>
  </si>
  <si>
    <t>(Severovýchod)</t>
  </si>
  <si>
    <t xml:space="preserve"> = 30*0,6 *0,6                                                                     </t>
  </si>
  <si>
    <t>(Severozápad)</t>
  </si>
  <si>
    <t xml:space="preserve"> = (12,2+24,3)*0,6*0,6                                                             </t>
  </si>
  <si>
    <t>(Vše)</t>
  </si>
  <si>
    <t xml:space="preserve">mezisoučet  Vše                                          </t>
  </si>
  <si>
    <t>(Východ)</t>
  </si>
  <si>
    <t xml:space="preserve"> = (7*0,6) *0,6                                                                    </t>
  </si>
  <si>
    <t>(0 pp)</t>
  </si>
  <si>
    <t xml:space="preserve">(S16) = 16,23*(0,1+0,2)                                                                 </t>
  </si>
  <si>
    <t xml:space="preserve">(S12) = 7,45*(0,1+0,2)+0,5*0,5*0,6                                                      </t>
  </si>
  <si>
    <t xml:space="preserve">(S01) = 18,05*0,1                                                                       </t>
  </si>
  <si>
    <t xml:space="preserve">(S02) = 5,22*0,1                                                                        </t>
  </si>
  <si>
    <t xml:space="preserve">(S03) = 2,81*0,1                                                                        </t>
  </si>
  <si>
    <t xml:space="preserve">(S05) = 1,84*0,1                                                                        </t>
  </si>
  <si>
    <t xml:space="preserve">(S06) = 1,89*0,1                                                                        </t>
  </si>
  <si>
    <t xml:space="preserve">(S07) = 2,53*0,1                                                                        </t>
  </si>
  <si>
    <t xml:space="preserve">(S08) = 1,08*0,1                                                                        </t>
  </si>
  <si>
    <t xml:space="preserve">(S09) = 6,73*0,1                                                                        </t>
  </si>
  <si>
    <t xml:space="preserve">(S10) = 7,05*0,1                                                                        </t>
  </si>
  <si>
    <t xml:space="preserve">(S11) = 8,84*0,1                                                                        </t>
  </si>
  <si>
    <t xml:space="preserve">(S13) = 2,13*0,1                                                                        </t>
  </si>
  <si>
    <t xml:space="preserve">(S14) = 2,24*0,1                                                                        </t>
  </si>
  <si>
    <t xml:space="preserve">(S15) = 4,28*0,1                                                                        </t>
  </si>
  <si>
    <t xml:space="preserve">(S17) = 15,45*0,1                                                                       </t>
  </si>
  <si>
    <t xml:space="preserve">mezisoučet  0 pp                                         </t>
  </si>
  <si>
    <t xml:space="preserve"> = 15,268                                                                          </t>
  </si>
  <si>
    <t xml:space="preserve"> = 58,86                                                                           </t>
  </si>
  <si>
    <t xml:space="preserve"> = 5,51218                                                                         </t>
  </si>
  <si>
    <t xml:space="preserve"> = 5,51218*5                                                                       </t>
  </si>
  <si>
    <t xml:space="preserve"> = 58,86*5                                                                         </t>
  </si>
  <si>
    <t xml:space="preserve"> = 7*15,268                                                                        </t>
  </si>
  <si>
    <t xml:space="preserve"> = 7,104                                                                           </t>
  </si>
  <si>
    <t xml:space="preserve">(S12) = 0,5*0,5*0,6                                                                     </t>
  </si>
  <si>
    <t xml:space="preserve"> = 9,108                                                                           </t>
  </si>
  <si>
    <t xml:space="preserve"> = 2,196                                                                           </t>
  </si>
  <si>
    <t xml:space="preserve"> = 11,016                                                                          </t>
  </si>
  <si>
    <t xml:space="preserve"> = 17,748                                                                          </t>
  </si>
  <si>
    <t xml:space="preserve"> = 10,8                                                                            </t>
  </si>
  <si>
    <t xml:space="preserve"> = 13,14                                                                           </t>
  </si>
  <si>
    <t xml:space="preserve"> = (9,81+49,05)*-1                                                                 </t>
  </si>
  <si>
    <t xml:space="preserve"> = 2,52                                                                            </t>
  </si>
  <si>
    <t xml:space="preserve"> = 64,37218                                                                        </t>
  </si>
  <si>
    <t xml:space="preserve">100  Zemní práce                                       </t>
  </si>
  <si>
    <t>[02]</t>
  </si>
  <si>
    <t xml:space="preserve">(S16) = 16,23*0,2                                                                       </t>
  </si>
  <si>
    <t xml:space="preserve">(S12) = 7,45*0,2                                                                        </t>
  </si>
  <si>
    <t xml:space="preserve"> = ((6,1+11,6+18+1+49,3+30+12,2+24,3+7)+4)*0,6*0,1                                 </t>
  </si>
  <si>
    <t xml:space="preserve">(S16) = 16,23*0,1                                                                       </t>
  </si>
  <si>
    <t xml:space="preserve">(S12) = 7,45*0,1                                                                        </t>
  </si>
  <si>
    <t xml:space="preserve"> = ((6,1+11,6+18+1+49,3+30+12,2+24,3+7)+4)*0,6*0,5                                 </t>
  </si>
  <si>
    <t xml:space="preserve"> = 35,00000                                                                        </t>
  </si>
  <si>
    <t xml:space="preserve"> = (6,1+11,6+18+1+49,3+30+12,2+24,3+7)+4                                           </t>
  </si>
  <si>
    <t xml:space="preserve"> = 35*1,1                                                                          </t>
  </si>
  <si>
    <t xml:space="preserve"> = 163,5*1,05                                                                      </t>
  </si>
  <si>
    <t xml:space="preserve"> = 8,00                                                                            </t>
  </si>
  <si>
    <t xml:space="preserve"> = 6,00                                                                            </t>
  </si>
  <si>
    <t xml:space="preserve"> = 7,00000                                                                         </t>
  </si>
  <si>
    <t xml:space="preserve"> = 1+1,00                                                                          </t>
  </si>
  <si>
    <t xml:space="preserve"> = 3,00                                                                            </t>
  </si>
  <si>
    <t xml:space="preserve">210  Drenáže , základy                                 </t>
  </si>
  <si>
    <t>[04]</t>
  </si>
  <si>
    <t xml:space="preserve"> = 6,06*7,58                                                                       </t>
  </si>
  <si>
    <t xml:space="preserve"> = 27,02                                                                           </t>
  </si>
  <si>
    <t xml:space="preserve"> = 27,02*0,8                                                                       </t>
  </si>
  <si>
    <t xml:space="preserve"> = 62,02*1,02+0,24                                                                 </t>
  </si>
  <si>
    <t xml:space="preserve">mezisoučet  Situace                                      </t>
  </si>
  <si>
    <t xml:space="preserve"> = 49*0,96-0,04                                                                    </t>
  </si>
  <si>
    <t xml:space="preserve"> = 160,62*1,02+0,168                                                               </t>
  </si>
  <si>
    <t xml:space="preserve"> = 45,9348                                                                         </t>
  </si>
  <si>
    <t xml:space="preserve"> = 129,3+(13,9+23,22)*0,5+(4,2+1,6)*2,2                                            </t>
  </si>
  <si>
    <t xml:space="preserve"> = (42,3-4,2-1,6-1,5)                                                              </t>
  </si>
  <si>
    <t xml:space="preserve"> = (4,7+2+1,6+1,55+7,38+0,6+3,31+5,88)                                             </t>
  </si>
  <si>
    <t xml:space="preserve"> = 23+3,2+5,3+1,8+2,2+14,4+2,4+4*2                                                 </t>
  </si>
  <si>
    <t xml:space="preserve"> = 82,479                                                                          </t>
  </si>
  <si>
    <t xml:space="preserve">500  Chodníky,komunikace,rigoly                        </t>
  </si>
  <si>
    <t xml:space="preserve">Úpravy povrchů vnitřní                            </t>
  </si>
  <si>
    <t>[05]</t>
  </si>
  <si>
    <t>(Celý zateplený objekt)</t>
  </si>
  <si>
    <t xml:space="preserve"> = 412,84                                                                          </t>
  </si>
  <si>
    <t xml:space="preserve"> = 125,2811                                                                        </t>
  </si>
  <si>
    <t xml:space="preserve"> = 103,76                                                                          </t>
  </si>
  <si>
    <t xml:space="preserve"> = 549,437-11,45                                                                   </t>
  </si>
  <si>
    <t xml:space="preserve">(S16) = (5,15+2*3,15)                                                                   </t>
  </si>
  <si>
    <t xml:space="preserve"> = (2+1,54*2+(0,88+1,54*2)*4)*0,3                                                  </t>
  </si>
  <si>
    <t xml:space="preserve"> = (0,87+0,85*2)*4 *0,3                                                            </t>
  </si>
  <si>
    <t xml:space="preserve"> = (1,35+2,02*2)*0,3                                                               </t>
  </si>
  <si>
    <t>(1np Dveře)</t>
  </si>
  <si>
    <t xml:space="preserve"> = (1,35+2,1*2+1,2+3*2+1,2+2,15*2+1,25+3*2+2+3,2*2+0,9*2*2)*0,3                    </t>
  </si>
  <si>
    <t xml:space="preserve"> = (0,9*3+0,85*6+1,77+2,35*2)*0,3                                                  </t>
  </si>
  <si>
    <t>(Dvůr)</t>
  </si>
  <si>
    <t xml:space="preserve"> = (0,9+1,45*2+1,7+1,5*2+1,5+1,5*2)*0,3                                            </t>
  </si>
  <si>
    <t xml:space="preserve"> = (0,89*3+0,84*6+1,48*2+1,48*4)*0,3                                               </t>
  </si>
  <si>
    <t xml:space="preserve">mezisoučet  Dvůr                                         </t>
  </si>
  <si>
    <t xml:space="preserve"> = (0,9*6+0,85*12+1,75*2+2,35*4+1,2+1*2)*0,3                                       </t>
  </si>
  <si>
    <t xml:space="preserve"> = (1,17*8+1,46*16+0,77*2+1,56*4)*0,3                                              </t>
  </si>
  <si>
    <t xml:space="preserve">mezisoučet  Jihovýchod                                   </t>
  </si>
  <si>
    <t xml:space="preserve"> = (0,8*3+2+2*1,2+3+2*1,2+1,5+2*0,85+0,6*2+0,85*4+1,8*5+0,85*10)*0,3               </t>
  </si>
  <si>
    <t xml:space="preserve"> = (1,15*2+0,96*4)*0,3                                                             </t>
  </si>
  <si>
    <t xml:space="preserve">mezisoučet  Jihozápad                                    </t>
  </si>
  <si>
    <t xml:space="preserve"> = (0,9*6+0,85*12+1,75*2+2,35*4+1,2+1*2+(1*4+2*8))*0,3                             </t>
  </si>
  <si>
    <t xml:space="preserve"> = (0,88*6+1,46*12+1,4+1,46*2+0,91+1,46*2)*0,3                                     </t>
  </si>
  <si>
    <t xml:space="preserve"> = (1*4+1,98*8+0,9*4+1,56*8)*0,3                                                   </t>
  </si>
  <si>
    <t xml:space="preserve">mezisoučet  Severovýchod                                 </t>
  </si>
  <si>
    <t xml:space="preserve"> = (1,17*4+0,87*8+0,88*3+1,45*6)*0,3                                               </t>
  </si>
  <si>
    <t xml:space="preserve">mezisoučet  Severozápad                                  </t>
  </si>
  <si>
    <t>(Půda)</t>
  </si>
  <si>
    <t xml:space="preserve"> = 90,978                                                                          </t>
  </si>
  <si>
    <t xml:space="preserve"> = 123,852/0,3                                                                     </t>
  </si>
  <si>
    <t xml:space="preserve"> = (49,3+41,678)                                                                   </t>
  </si>
  <si>
    <t xml:space="preserve"> = (18,05+5,22+2,81+1,84+1,89+2,53+1,02+6,73+7,05+8,84+7,45+2,13)                  </t>
  </si>
  <si>
    <t xml:space="preserve"> = (2,24+4,28+16,23+15,45)                                                         </t>
  </si>
  <si>
    <t xml:space="preserve">610  Úpravy povrchů vnitřní                            </t>
  </si>
  <si>
    <t xml:space="preserve">Úpravy povrchů vnější - Etics                     </t>
  </si>
  <si>
    <t>[06]</t>
  </si>
  <si>
    <t xml:space="preserve"> = 18,00                                                                           </t>
  </si>
  <si>
    <t xml:space="preserve"> = 1,5                                                                             </t>
  </si>
  <si>
    <t xml:space="preserve"> = 19,00                                                                           </t>
  </si>
  <si>
    <t xml:space="preserve"> = (17),00                                                                         </t>
  </si>
  <si>
    <t xml:space="preserve"> = 8+(1+5,5)                                                                       </t>
  </si>
  <si>
    <t xml:space="preserve"> = (1+8,2+4)                                                                       </t>
  </si>
  <si>
    <t xml:space="preserve"> = 2,00                                                                            </t>
  </si>
  <si>
    <t xml:space="preserve"> = (2+1,54+(0,88+1,54)*4) *2                                                       </t>
  </si>
  <si>
    <t xml:space="preserve"> = (0,87+0,85)*2*4                                                                 </t>
  </si>
  <si>
    <t xml:space="preserve"> = (1,35+2,1*2+1,2+3*2+1,2+2,15*2+1,25+3*2+2+3,2*2+0,9*2*2)                        </t>
  </si>
  <si>
    <t xml:space="preserve"> = ((0,9+0,85)*3+(1,77+2,35)) *2                                                   </t>
  </si>
  <si>
    <t xml:space="preserve"> = ((1,7+1,5)+(1,5+1,5))*2                                                         </t>
  </si>
  <si>
    <t xml:space="preserve"> = (0,9+1,45) *2                                                                   </t>
  </si>
  <si>
    <t xml:space="preserve"> = ((0,89+0,84)*3+(1,48+1,48)*2) *2                                                </t>
  </si>
  <si>
    <t xml:space="preserve"> = ((1,2+1,5)*6+(0,75+1,55)*2)*2                                                   </t>
  </si>
  <si>
    <t xml:space="preserve"> = ((1,17+1,46)*8+(0,77+1,56)*2)*2                                                 </t>
  </si>
  <si>
    <t xml:space="preserve"> = (0,8+0,8+2+1,2+3+1,2+1,5+0,85+(0,6+0,85)*2+(1,8+0,85)*5)*2                      </t>
  </si>
  <si>
    <t xml:space="preserve"> = ((1,15+0,96)*2)*2                                                               </t>
  </si>
  <si>
    <t xml:space="preserve"> = ((0,9+0,85)*6+(1,75+2,35)*2+(1,2+1))*2                                          </t>
  </si>
  <si>
    <t xml:space="preserve"> = (1+2)*4*2,00                                                                    </t>
  </si>
  <si>
    <t xml:space="preserve"> = ((1+1,98)*4+(0,9+1,56)*4) *2                                                    </t>
  </si>
  <si>
    <t xml:space="preserve"> = (0,7+0,6+(0,9+0,6)*4)*2                                                         </t>
  </si>
  <si>
    <t xml:space="preserve">Svisl  doprava suti a vybour hmot za 2.NP a 1.PP                                                                                                      </t>
  </si>
  <si>
    <t xml:space="preserve">Vnitrostaveništní doprava suti do 10 m                                                                                                                </t>
  </si>
  <si>
    <t xml:space="preserve">Příplatek k vnitrost. dopravě suti za dalších 5 m                                                                                                     </t>
  </si>
  <si>
    <t xml:space="preserve">Vyčištění budov o výšce podlaží do 4 m                                                                                                                </t>
  </si>
  <si>
    <t xml:space="preserve">Přesun hmot pro opravy a údržbu do výšky 12 m                                                                                                         </t>
  </si>
  <si>
    <t xml:space="preserve">Přesun hmot pro izolace tepelné, výšky do 12 m                                                                                                        </t>
  </si>
  <si>
    <t xml:space="preserve">113107122R00  </t>
  </si>
  <si>
    <t xml:space="preserve">Odstranění podkladu pl. 200 m2,kam.drcené tl.20 cm                                                                                                    </t>
  </si>
  <si>
    <t xml:space="preserve">113107142R00  </t>
  </si>
  <si>
    <t xml:space="preserve">Odstranění podkladu pl.do 200 m2, živice tl. 10 cm                                                                                                    </t>
  </si>
  <si>
    <t xml:space="preserve">174101102R00  </t>
  </si>
  <si>
    <t xml:space="preserve">Zásyp ruční se zhutněním                                                                                                                              </t>
  </si>
  <si>
    <t xml:space="preserve">572942111R00  </t>
  </si>
  <si>
    <t xml:space="preserve">612481113R00  </t>
  </si>
  <si>
    <t xml:space="preserve">D+M parotěsné okenní pásky - interiér                                                                                                                 </t>
  </si>
  <si>
    <t xml:space="preserve">621451147R00  </t>
  </si>
  <si>
    <t xml:space="preserve">Úprava stropů aktivovaným štukem tl. 2 - 3 mm                                                                                                         </t>
  </si>
  <si>
    <t xml:space="preserve">Zateplení stropu 1 PP                                                                               </t>
  </si>
  <si>
    <t xml:space="preserve">612421626R00  </t>
  </si>
  <si>
    <t xml:space="preserve">Omítka vnitřní zdiva, MVC, hladká                                                                                                                     </t>
  </si>
  <si>
    <t xml:space="preserve">612474115R00  </t>
  </si>
  <si>
    <t xml:space="preserve">Omítka vápenná vnitřního ostění - štuková s použitím suché maltové směsi                                                                              </t>
  </si>
  <si>
    <t xml:space="preserve">622391002R00  </t>
  </si>
  <si>
    <t xml:space="preserve">Příplatek k montáži ETISC  podhledu,izolant,stěrka+výztužná .tkanina.                                                                                 </t>
  </si>
  <si>
    <t xml:space="preserve">Zateplovací systém z min.desek s příčným vláknem tl. 100 mm                                                                                           </t>
  </si>
  <si>
    <t xml:space="preserve">Omítka soklu  mozaiková hrubší zrno                                                                                                                   </t>
  </si>
  <si>
    <t xml:space="preserve">622300131R00  </t>
  </si>
  <si>
    <t xml:space="preserve">D+M paropropustné okenní pásky - exteriér                                                                                                             </t>
  </si>
  <si>
    <t xml:space="preserve">Vyrovnání podkladu tmelem tl. do 5 mm                                                                                                                 </t>
  </si>
  <si>
    <t xml:space="preserve">622311024R00  </t>
  </si>
  <si>
    <t xml:space="preserve">Soklová lišta plast KZS  tl. 160 mm                                                                                                                   </t>
  </si>
  <si>
    <t xml:space="preserve">622325122RV1  </t>
  </si>
  <si>
    <t xml:space="preserve">Zateplovací systém sokl, EPS sokl.tl.120 mm zakončený stěrkou s výztužnou tkaninou                                                                    </t>
  </si>
  <si>
    <t xml:space="preserve">622325563R00  </t>
  </si>
  <si>
    <t xml:space="preserve">Zateplovací systém , parapet, XPS tl. 30 mm                                                                                                           </t>
  </si>
  <si>
    <t xml:space="preserve">Položka včetně dodávky  parapetních lišt                                                            </t>
  </si>
  <si>
    <t xml:space="preserve">622422221R00  </t>
  </si>
  <si>
    <t xml:space="preserve">Oprava vnějších omítek vápen. štuk. II, do 20 %                                                                                                       </t>
  </si>
  <si>
    <t xml:space="preserve">622423222R00  </t>
  </si>
  <si>
    <t xml:space="preserve">Oprava vněj. omítek III,do20%, štuk na 100% plochy                                                                                                    </t>
  </si>
  <si>
    <t xml:space="preserve">622424222R00  </t>
  </si>
  <si>
    <t xml:space="preserve">622471317RP1  </t>
  </si>
  <si>
    <t xml:space="preserve">Nátěr nebo nástřik stěn vnějších, složitost 3 - 4                                                                                                     </t>
  </si>
  <si>
    <t xml:space="preserve">622904115R00  </t>
  </si>
  <si>
    <t xml:space="preserve"> = ((1,17+0,87)*4+(0,88+1,45)*3) *2                                                </t>
  </si>
  <si>
    <t xml:space="preserve"> = 143,75+19,26                                                                    </t>
  </si>
  <si>
    <t xml:space="preserve"> = 51,7+14,15                                                                      </t>
  </si>
  <si>
    <t xml:space="preserve"> = 238,9+26,08                                                                     </t>
  </si>
  <si>
    <t xml:space="preserve"> = 177,75+154,6+7,55+24,795                                                        </t>
  </si>
  <si>
    <t xml:space="preserve"> = 218,9+188,3+21,+15,966                                                          </t>
  </si>
  <si>
    <t xml:space="preserve"> = 246,25+16,98                                                                    </t>
  </si>
  <si>
    <t xml:space="preserve"> = 18,75+0,65                                                                      </t>
  </si>
  <si>
    <t xml:space="preserve"> = (0,9*0,85*3+1,77*2,35)                                                          </t>
  </si>
  <si>
    <t xml:space="preserve"> = 160,6-160,6+1                                                                   </t>
  </si>
  <si>
    <t xml:space="preserve"> = (1,7*1,5+1,5*1,5)                                                               </t>
  </si>
  <si>
    <t xml:space="preserve"> = (0,9*1,45)                                                                      </t>
  </si>
  <si>
    <t xml:space="preserve"> = (0,89*0,84*3+1,48*1,48*2)                                                       </t>
  </si>
  <si>
    <t xml:space="preserve"> = (1,2*1,5*6+0,75*1,55*2)                                                         </t>
  </si>
  <si>
    <t xml:space="preserve"> = (1,17*1,46*8+0,77*1,56*2)                                                       </t>
  </si>
  <si>
    <t xml:space="preserve"> = (0,8*0,8+2*1,2+3*1,2+1,5*0,85+0,6*0,85*2+1,8*0,85*5)                            </t>
  </si>
  <si>
    <t xml:space="preserve"> = (1,15*0,96*2)                                                                   </t>
  </si>
  <si>
    <t xml:space="preserve"> = (0,9*0,85*6+1,75*2,35*2+1,2*1)                                                  </t>
  </si>
  <si>
    <t xml:space="preserve"> = (1*2*4),00                                                                      </t>
  </si>
  <si>
    <t xml:space="preserve"> = (0,88*1,46*6+1,4*1,46+0,91*1,46)                                                </t>
  </si>
  <si>
    <t xml:space="preserve"> = (1*1,98*4+0,9*1,56*4)                                                           </t>
  </si>
  <si>
    <t xml:space="preserve"> = (0,7*0,6+0,9*0,6*4)                                                             </t>
  </si>
  <si>
    <t xml:space="preserve"> = (1,17*0,87*4+0,88*1,45*3)                                                       </t>
  </si>
  <si>
    <t xml:space="preserve"> = 1585,331                                                                        </t>
  </si>
  <si>
    <t xml:space="preserve"> = (7,3*2+5,8*2)                                                                   </t>
  </si>
  <si>
    <t xml:space="preserve"> = (1,4+7,25+3,2+5,75+0,5)                                                         </t>
  </si>
  <si>
    <t xml:space="preserve"> = 42,7                                                                            </t>
  </si>
  <si>
    <t xml:space="preserve"> = 49,5                                                                            </t>
  </si>
  <si>
    <t xml:space="preserve"> = 15,5+22,6                                                                       </t>
  </si>
  <si>
    <t xml:space="preserve"> = 24,6                                                                            </t>
  </si>
  <si>
    <t xml:space="preserve"> = 1,5+(6,1*0,6)                                                                   </t>
  </si>
  <si>
    <t xml:space="preserve"> = 19+(11,6+18+1)*0,6                                                              </t>
  </si>
  <si>
    <t xml:space="preserve"> = (17)+(49,3*0,6)                                                                 </t>
  </si>
  <si>
    <t xml:space="preserve"> = (1+5,5)+30*0,6                                                                  </t>
  </si>
  <si>
    <t xml:space="preserve"> = (1+8,2+4)+(12,2+24,3)*0,6                                                       </t>
  </si>
  <si>
    <t xml:space="preserve"> = 2+(7*0,6)                                                                       </t>
  </si>
  <si>
    <t xml:space="preserve"> = 18,+(7,6+5,7+6,5+5,5)*0,6                                                       </t>
  </si>
  <si>
    <t xml:space="preserve"> = (32,9+56,2+41,4+19,5)-(0,75+4+0,75*2)                                           </t>
  </si>
  <si>
    <t xml:space="preserve"> = 63,6-(1,7+2,2*2+0,7*3+2,1+1,6)                                                  </t>
  </si>
  <si>
    <t xml:space="preserve"> = (25,4+231,5)-(1,7*8+1,1*4)                                                      </t>
  </si>
  <si>
    <t xml:space="preserve"> = (76,7+35,6-(0,7+2,3+3,5)+11,5*2,8+49,5-(1,25+0,5*2+1,5*5))                      </t>
  </si>
  <si>
    <t xml:space="preserve"> = 16,4-1,1*2+144,5-4,1                                                            </t>
  </si>
  <si>
    <t xml:space="preserve"> = (77,5+155,7)-(4*2+0,7*9)                                                        </t>
  </si>
  <si>
    <t xml:space="preserve"> = (73,8+129,5)-(1,4*5+4*2)                                                        </t>
  </si>
  <si>
    <t xml:space="preserve"> = (11,1+26,5-1*4+9,5-(1,25+2,1)+17-(0,5*5)+14,4+128,4+31,7+17,5)                  </t>
  </si>
  <si>
    <t xml:space="preserve"> = 18,75                                                                           </t>
  </si>
  <si>
    <t xml:space="preserve"> = ((0,9*3+1,8+2*1,3+0,9*3)*0,2+18,9*0,5+9,5*0,5+6,2*0,5)                          </t>
  </si>
  <si>
    <t xml:space="preserve"> = (1,5*5+1,1*2+1,5*8+0,9*3+0,85*6)*0,2+16,5*0,5                                   </t>
  </si>
  <si>
    <t xml:space="preserve"> = (3*2+1,2+6+1,2*2+2,1*4+1,2*14+1,5*28+0,8*4+1,55*8)*0,2+(7,9+4,9)*0,5            </t>
  </si>
  <si>
    <t xml:space="preserve"> = (0,9+0,8*2+2,1+1,2*2+3+1,2*2+1,5+0,9*2+0,6*2+0,9*4+1,75*5+0,85*10)*0,2          </t>
  </si>
  <si>
    <t xml:space="preserve"> = (1,15*2+0,9*4+2,15+1,9*4)*0,2+(2+11,45+22,93+6,95)*0,5                          </t>
  </si>
  <si>
    <t xml:space="preserve"> = (0,9*5+1*5+1,55*10+2*10+1*4+2,2*8)*0,2+15,36*0,5                                </t>
  </si>
  <si>
    <t xml:space="preserve"> = (1,18+1,47*2+3,88+3,46*2+1,75*2+2,34*4+0,9*3*9)*0,2+(1,5+9,6)*0,5               </t>
  </si>
  <si>
    <t xml:space="preserve"> = (1,2*4+0,9*8+0,9+1,4*2+1,2+3*2+0,9*5+0,6*10)*0,2+(3,7+12,2+4,7)*0,5             </t>
  </si>
  <si>
    <t xml:space="preserve"> = 1,3*0,5                                                                         </t>
  </si>
  <si>
    <t xml:space="preserve"> = ((2+0,88*4)+0,87*4)*0,2                                                         </t>
  </si>
  <si>
    <t xml:space="preserve"> = (0,9*3+1,77)*0,2                                                                </t>
  </si>
  <si>
    <t xml:space="preserve"> = (1,7+1,5)*0,2                                                                   </t>
  </si>
  <si>
    <t xml:space="preserve"> = (0,9)*0,2                                                                       </t>
  </si>
  <si>
    <t xml:space="preserve"> = (0,89*3+1,48*2)*0,2                                                             </t>
  </si>
  <si>
    <t xml:space="preserve"> = (1,2*6+0,75*2)*0,2                                                              </t>
  </si>
  <si>
    <t xml:space="preserve"> = (1,17*8+0,77*2)*0,2                                                             </t>
  </si>
  <si>
    <t xml:space="preserve"> = (0,8+2+3+1,5+0,6*2+1,8*5)*0,2                                                   </t>
  </si>
  <si>
    <t xml:space="preserve"> = (1,15*2)*0,2                                                                    </t>
  </si>
  <si>
    <t xml:space="preserve"> = (0,9*6+1,75*2+1,2)*0,2                                                          </t>
  </si>
  <si>
    <t xml:space="preserve"> = (1*4)*0,2                                                                       </t>
  </si>
  <si>
    <t xml:space="preserve"> = (0,88*6+1,4+0,91)*0,2                                                           </t>
  </si>
  <si>
    <t xml:space="preserve"> = (1*4+0,9*4)*0,2                                                                 </t>
  </si>
  <si>
    <t xml:space="preserve"> = (0,7+0,9*4) *0,2                                                                </t>
  </si>
  <si>
    <t xml:space="preserve"> = (1,17*4+0,88*3)*0,2                                                             </t>
  </si>
  <si>
    <t xml:space="preserve"> = 4,75                                                                            </t>
  </si>
  <si>
    <t xml:space="preserve"> = 41,2-(1,8+1,8+1,1+1,08+0,9)                                                     </t>
  </si>
  <si>
    <t xml:space="preserve"> = 44,7                                                                            </t>
  </si>
  <si>
    <t xml:space="preserve"> = 13,82-(0,9*4)                                                                   </t>
  </si>
  <si>
    <t xml:space="preserve"> = (1,5+30)-0,5                                                                    </t>
  </si>
  <si>
    <t xml:space="preserve"> = (1,6+21,5+8,9)                                                                  </t>
  </si>
  <si>
    <t xml:space="preserve"> = 6,32                                                                            </t>
  </si>
  <si>
    <t xml:space="preserve"> = 8*3,00                                                                          </t>
  </si>
  <si>
    <t xml:space="preserve"> = 14,2+18,8+1,7+5,5+2+3,5                                                         </t>
  </si>
  <si>
    <t xml:space="preserve"> = 18,                                                                             </t>
  </si>
  <si>
    <t xml:space="preserve"> = 14,                                                                             </t>
  </si>
  <si>
    <t xml:space="preserve"> = 18,5                                                                            </t>
  </si>
  <si>
    <t xml:space="preserve"> = 8,1+7,7                                                                         </t>
  </si>
  <si>
    <t xml:space="preserve"> = 10,3                                                                            </t>
  </si>
  <si>
    <t xml:space="preserve"> = 2,                                                                              </t>
  </si>
  <si>
    <t>(Starý objekt nezateplený)</t>
  </si>
  <si>
    <t xml:space="preserve"> = (187,8+100+100)*0,7                                                             </t>
  </si>
  <si>
    <t xml:space="preserve"> = (187,8+100+100)*0,3                                                             </t>
  </si>
  <si>
    <t xml:space="preserve"> = 10,25000                                                                        </t>
  </si>
  <si>
    <t xml:space="preserve"> = (1,8*3/2*2+1,8*3-0,5*1,1)                                                       </t>
  </si>
  <si>
    <t xml:space="preserve"> = 387,8*0,7                                                                       </t>
  </si>
  <si>
    <t xml:space="preserve"> = 116,34                                                                          </t>
  </si>
  <si>
    <t xml:space="preserve">620  Úpravy povrchů vnější - Etics                     </t>
  </si>
  <si>
    <t xml:space="preserve">Podlahové konstrukce                              </t>
  </si>
  <si>
    <t>[07]</t>
  </si>
  <si>
    <t xml:space="preserve"> = 103,76*0,08                                                                     </t>
  </si>
  <si>
    <t xml:space="preserve"> = 8,3008                                                                          </t>
  </si>
  <si>
    <t xml:space="preserve">630  Podlahové konstrukce                              </t>
  </si>
  <si>
    <t>[08]</t>
  </si>
  <si>
    <t xml:space="preserve"> = (2*1,54+0,88*1,54*4)                                                            </t>
  </si>
  <si>
    <t xml:space="preserve"> = (0,87*1,44)                                                                     </t>
  </si>
  <si>
    <t xml:space="preserve"> = (1,2*1,45*6+0,75*1,55*2)                                                        </t>
  </si>
  <si>
    <t xml:space="preserve"> = (0,8*0,82+0,6*0,85*2+1,8*0,85*5)                                                </t>
  </si>
  <si>
    <t xml:space="preserve"> = 0,87*0,85*4                                                                     </t>
  </si>
  <si>
    <t xml:space="preserve"> = (1,35*2,15+1,2*2,13*2+1,24*3+2*3,2+0,85*2,02)                                   </t>
  </si>
  <si>
    <t xml:space="preserve"> = 1,35*2,02                                                                       </t>
  </si>
  <si>
    <t xml:space="preserve"> = 20,702/0,2                                                                      </t>
  </si>
  <si>
    <t xml:space="preserve">640  Výplně otvorů - osazování                         </t>
  </si>
  <si>
    <t xml:space="preserve">Bourání konstrukcí                                </t>
  </si>
  <si>
    <t>[09]</t>
  </si>
  <si>
    <t>(Střechy ploché)</t>
  </si>
  <si>
    <t xml:space="preserve"> = 50,00000                                                                        </t>
  </si>
  <si>
    <t xml:space="preserve"> = 873,96                                                                          </t>
  </si>
  <si>
    <t xml:space="preserve"> = 43,884                                                                          </t>
  </si>
  <si>
    <t xml:space="preserve"> = 108,91                                                                          </t>
  </si>
  <si>
    <t xml:space="preserve"> = 163,85                                                                          </t>
  </si>
  <si>
    <t xml:space="preserve"> = 20*30,00                                                                        </t>
  </si>
  <si>
    <t xml:space="preserve"> = 21,+26,70923                                                                    </t>
  </si>
  <si>
    <t xml:space="preserve"> = 39,65000                                                                        </t>
  </si>
  <si>
    <t xml:space="preserve"> = 2*0,6*1,2/2*0,15                                                                </t>
  </si>
  <si>
    <t xml:space="preserve"> = 1,5*4                                                                           </t>
  </si>
  <si>
    <t xml:space="preserve"> = 1,5*1,2                                                                         </t>
  </si>
  <si>
    <t xml:space="preserve">(S16) = 16,23*(0,1+0,08)                                                                </t>
  </si>
  <si>
    <t xml:space="preserve">(S12) = 7,45*(0,1+0,08)                                                                 </t>
  </si>
  <si>
    <t xml:space="preserve">(S01) = 18,05*(0,1+0,08)                                                                </t>
  </si>
  <si>
    <t xml:space="preserve">(S02) = 5,22*0,18                                                                       </t>
  </si>
  <si>
    <t xml:space="preserve">(S03) = 2,81*0,18                                                                       </t>
  </si>
  <si>
    <t xml:space="preserve">(S05) = 1,84*0,18                                                                       </t>
  </si>
  <si>
    <t xml:space="preserve">(S06) = 1,89*0,18                                                                       </t>
  </si>
  <si>
    <t xml:space="preserve">(S07) = 2,53*0,18                                                                       </t>
  </si>
  <si>
    <t xml:space="preserve">(S08) = 1,08*0,18                                                                       </t>
  </si>
  <si>
    <t xml:space="preserve">(S09) = 6,73*0,18                                                                       </t>
  </si>
  <si>
    <t xml:space="preserve">(S10) = 7,05*0,18                                                                       </t>
  </si>
  <si>
    <t xml:space="preserve">(S11) = 8,84*0,18                                                                       </t>
  </si>
  <si>
    <t xml:space="preserve">(S13) = 2,13*0,18                                                                       </t>
  </si>
  <si>
    <t xml:space="preserve">(S14) = 2,24*0,18                                                                       </t>
  </si>
  <si>
    <t xml:space="preserve">(S15) = 4,28*0,18                                                                       </t>
  </si>
  <si>
    <t xml:space="preserve">(S17) = 15,45*0,18                                                                      </t>
  </si>
  <si>
    <t xml:space="preserve"> = 6,06*7,58*0,15                                                                  </t>
  </si>
  <si>
    <t xml:space="preserve"> = 67,6941+2,958                                                                   </t>
  </si>
  <si>
    <t xml:space="preserve">(S16) = 16,6                                                                            </t>
  </si>
  <si>
    <t xml:space="preserve">(S12) = (7,2*2)                                                                         </t>
  </si>
  <si>
    <t xml:space="preserve"> = (2*2,4+6,4)                                                                     </t>
  </si>
  <si>
    <t xml:space="preserve"> = (5*1,4+6,4)                                                                     </t>
  </si>
  <si>
    <t xml:space="preserve"> = (4*1,1+2*5,9)                                                                   </t>
  </si>
  <si>
    <t xml:space="preserve"> = (2*2,4+2*2,4+3)                                                                 </t>
  </si>
  <si>
    <t xml:space="preserve">(S16) = 16,6*3,0                                                                        </t>
  </si>
  <si>
    <t xml:space="preserve">(S17) = 17,67*3,0-0,8*2+(2*2+0,8)*0,4                                                   </t>
  </si>
  <si>
    <t xml:space="preserve">(S15) = 8,93*3,0-0,6*2                                                                  </t>
  </si>
  <si>
    <t xml:space="preserve">(S14) = 6*3,0-0,6*2                                                                     </t>
  </si>
  <si>
    <t xml:space="preserve">(S13) = 5,85*3,0-0,6*2                                                                  </t>
  </si>
  <si>
    <t xml:space="preserve">(S12) = 16,38*3,0-(3*0,6*2+0,8*2+1,16*2)                                                </t>
  </si>
  <si>
    <t xml:space="preserve">(S06) = 5,58*3,0-0,6*2                                                                  </t>
  </si>
  <si>
    <t xml:space="preserve">(S05) = 5,5*3,0-0,6*2                                                                   </t>
  </si>
  <si>
    <t xml:space="preserve">(S03) = 7,2*3-0,83*2,1+(0,8+2*2,1)*0,86                                                 </t>
  </si>
  <si>
    <t xml:space="preserve">(S01) = 35,4*3-(8*0,8*2)+(0,8+2*1,9)*0,6                                                </t>
  </si>
  <si>
    <t xml:space="preserve">(S02) = 9,15*3,0-(0,6*2)                                                                </t>
  </si>
  <si>
    <t xml:space="preserve">(S08) = 4,1*3-(0,3*2)                                                                   </t>
  </si>
  <si>
    <t xml:space="preserve">(S07) = 7*3-(0,8*2)                                                                     </t>
  </si>
  <si>
    <t xml:space="preserve">(S09) = 11,8*3*(0,8*2)                                                                  </t>
  </si>
  <si>
    <t xml:space="preserve">(S10) = 12*3-(0,8*2)                                                                    </t>
  </si>
  <si>
    <t xml:space="preserve">(S11) = 16*3-(0,8*2)                                                                    </t>
  </si>
  <si>
    <t xml:space="preserve"> = 1551,8                                                                          </t>
  </si>
  <si>
    <t xml:space="preserve"> = (187,8+100+100)                                                                 </t>
  </si>
  <si>
    <t xml:space="preserve"> = (10,3+1,7+1,8+4,2)                                                              </t>
  </si>
  <si>
    <t xml:space="preserve"> = (1,5+0,2+0,8+7,8+3,7)                                                           </t>
  </si>
  <si>
    <t xml:space="preserve"> = 9,6-1,5                                                                         </t>
  </si>
  <si>
    <t xml:space="preserve"> = 0,7+7                                                                           </t>
  </si>
  <si>
    <t xml:space="preserve"> = (0,7+8+1,6)                                                                     </t>
  </si>
  <si>
    <t xml:space="preserve">960  Bourání konstrukcí                                </t>
  </si>
  <si>
    <t xml:space="preserve">Lešení                                            </t>
  </si>
  <si>
    <t>[10]</t>
  </si>
  <si>
    <t xml:space="preserve"> = 9,5*2*1,5                                                                       </t>
  </si>
  <si>
    <t xml:space="preserve"> = 1500,00000                                                                      </t>
  </si>
  <si>
    <t xml:space="preserve"> = 4500,00000                                                                      </t>
  </si>
  <si>
    <t xml:space="preserve"> = 117,00000                                                                       </t>
  </si>
  <si>
    <t xml:space="preserve"> = 15*1,5                                                                          </t>
  </si>
  <si>
    <t xml:space="preserve">940  Lešení                                            </t>
  </si>
  <si>
    <t xml:space="preserve">Ostatní práce a dodávky                           </t>
  </si>
  <si>
    <t>[11]</t>
  </si>
  <si>
    <t xml:space="preserve"> = 1,00000                                                                         </t>
  </si>
  <si>
    <t xml:space="preserve"> = 4,00000                                                                         </t>
  </si>
  <si>
    <t xml:space="preserve"> = 9,00000                                                                         </t>
  </si>
  <si>
    <t xml:space="preserve"> = 10,00000                                                                        </t>
  </si>
  <si>
    <t xml:space="preserve"> = 16,00000                                                                        </t>
  </si>
  <si>
    <t xml:space="preserve"> = 100,00000                                                                       </t>
  </si>
  <si>
    <t xml:space="preserve"> = 270,00000                                                                       </t>
  </si>
  <si>
    <t xml:space="preserve"> = 103,51*2+63-0,02                                                                </t>
  </si>
  <si>
    <t xml:space="preserve"> = 1+1+4+9+10+16,00                                                                </t>
  </si>
  <si>
    <t xml:space="preserve"> = 109,433+32,298+86,047+20,27+1,39                                                </t>
  </si>
  <si>
    <t xml:space="preserve">900  Ostatní práce a dodávky                           </t>
  </si>
  <si>
    <t xml:space="preserve">Izolace proti vodě                                </t>
  </si>
  <si>
    <t>[12]</t>
  </si>
  <si>
    <t xml:space="preserve"> = (6,1+11,6+18+1+49,3+30+12,2+24,3+7)*0,7                                         </t>
  </si>
  <si>
    <t xml:space="preserve"> = 11,45                                                                           </t>
  </si>
  <si>
    <t xml:space="preserve">711  Izolace proti vodě                                </t>
  </si>
  <si>
    <t xml:space="preserve">Krytiny povlakové                                 </t>
  </si>
  <si>
    <t>[13]</t>
  </si>
  <si>
    <t xml:space="preserve"> = (15,8*5,52* 1,019+2*15,8*0,4)                                                   </t>
  </si>
  <si>
    <t xml:space="preserve"> = (6,9*4,68* 1,004+2*4,68*0,3)                                                    </t>
  </si>
  <si>
    <t xml:space="preserve"> = ((22,93*7,8-4,68)* 1,004+7,8*0,5)                                               </t>
  </si>
  <si>
    <t xml:space="preserve"> = ((1,07+2,02)/2*11,52+1,75*5,53)* 1,004+(11,52+5,53)*2*0,4                       </t>
  </si>
  <si>
    <t xml:space="preserve"> = 106,5* 1,004+(11,05+16+10,7)*0,4                                                </t>
  </si>
  <si>
    <t xml:space="preserve"> = 2*7,2* 1,004+7,2*0,4                                                            </t>
  </si>
  <si>
    <t xml:space="preserve">mezisoučet  Střechy ploché                               </t>
  </si>
  <si>
    <t xml:space="preserve"> = 496,10237                                                                       </t>
  </si>
  <si>
    <t xml:space="preserve"> = 15,8*5,52+6,9*4,68+(22,93*7,8+(1,07+2,02)/2*11,52+1,75*5,53)                    </t>
  </si>
  <si>
    <t xml:space="preserve"> = 106,5+2*7,2                                                                     </t>
  </si>
  <si>
    <t xml:space="preserve"> = (5,5*2+22,93+11,45+7+1,9+6+4+2)                                                 </t>
  </si>
  <si>
    <t xml:space="preserve"> = (35+5+11,8+6+6)                                                                 </t>
  </si>
  <si>
    <t xml:space="preserve"> = ((38-11)+(32-7)+10,4+7,3*2+11,52+5,3+5,9*2+7*2)*2+(35+5+11,8+6+6)               </t>
  </si>
  <si>
    <t xml:space="preserve"> = 4,00                                                                            </t>
  </si>
  <si>
    <t xml:space="preserve">712  Krytiny povlakové                                 </t>
  </si>
  <si>
    <t xml:space="preserve">Izolace tepelné                                   </t>
  </si>
  <si>
    <t>[14]</t>
  </si>
  <si>
    <t xml:space="preserve"> = (21,39+20,622)*1,05                                                             </t>
  </si>
  <si>
    <t xml:space="preserve"> = (49,3+41,678)*1,05                                                              </t>
  </si>
  <si>
    <t xml:space="preserve">(P07) = 14,5*0,85+14,5*5,1/2                                                            </t>
  </si>
  <si>
    <t xml:space="preserve">(P03) = (5,85*2+5,23-0,9)*2,6                                                           </t>
  </si>
  <si>
    <t xml:space="preserve">mezisoučet  Půda                                         </t>
  </si>
  <si>
    <t xml:space="preserve">(atiky) = (1+0,3/2)*7,7*2+(0,6+0,2)/2*4,6*2                                               </t>
  </si>
  <si>
    <t xml:space="preserve">(atiky) = (0,8+0,6)/2*7,33*2+0,6*10,6+0,5*8                                               </t>
  </si>
  <si>
    <t xml:space="preserve"> = (403,2+(22,1+8,5+29+49+36,5))*0,28                                              </t>
  </si>
  <si>
    <t xml:space="preserve">(Pod plechovými střechami) = 519,56014*0,28                                                                  </t>
  </si>
  <si>
    <t xml:space="preserve"> = 0,73400                                                                         </t>
  </si>
  <si>
    <t xml:space="preserve">713  Izolace tepelné                                   </t>
  </si>
  <si>
    <t xml:space="preserve">Zateplení plochých střech                         </t>
  </si>
  <si>
    <t>[15]</t>
  </si>
  <si>
    <t xml:space="preserve">(budník nad schodištěm) = 4*4,00                                                                          </t>
  </si>
  <si>
    <t xml:space="preserve">(střecha na WC) = 104* 1,015                                                                      </t>
  </si>
  <si>
    <t xml:space="preserve"> = 617,66237                                                                       </t>
  </si>
  <si>
    <t xml:space="preserve">7131 Zateplení plochých střech                         </t>
  </si>
  <si>
    <t xml:space="preserve">Vnitřní kanalizace                                </t>
  </si>
  <si>
    <t>[16]</t>
  </si>
  <si>
    <t xml:space="preserve">721170909R00  </t>
  </si>
  <si>
    <t xml:space="preserve">Oprava potrubí PVC odpadní, vsazení odbočky DN 110                                                                                                    </t>
  </si>
  <si>
    <t xml:space="preserve">(S12) = 1,00000                                                                         </t>
  </si>
  <si>
    <t xml:space="preserve">721210813R00  </t>
  </si>
  <si>
    <t xml:space="preserve">Demontáž vpusti  DN 100                                                                                                                               </t>
  </si>
  <si>
    <t xml:space="preserve">721223440RT2  </t>
  </si>
  <si>
    <t xml:space="preserve">Vpusť podlahová (sklepní) se zápach. uzávěr.  DN 110, mřížka 170 x 240 mm, litina                                                                     </t>
  </si>
  <si>
    <t xml:space="preserve">721242116R00  </t>
  </si>
  <si>
    <t xml:space="preserve">Lapač střešních splavenin litinový DN 125                                                                                                             </t>
  </si>
  <si>
    <t xml:space="preserve"> = 3,00000                                                                         </t>
  </si>
  <si>
    <t xml:space="preserve">721242804R00  </t>
  </si>
  <si>
    <t xml:space="preserve">Demontáž lapače střešních splavenin DN 125                                                                                                            </t>
  </si>
  <si>
    <t xml:space="preserve">998721101R00  </t>
  </si>
  <si>
    <t xml:space="preserve">Přesun hmot pro vnitřní kanalizaci, výšky do 6 m                                                                                                      </t>
  </si>
  <si>
    <t xml:space="preserve"> = 0,234                                                                           </t>
  </si>
  <si>
    <t xml:space="preserve">721  Vnitřní kanalizace                                </t>
  </si>
  <si>
    <t xml:space="preserve">Konstrukce tesařské                               </t>
  </si>
  <si>
    <t>[17]</t>
  </si>
  <si>
    <t>(Vežička na střeše)</t>
  </si>
  <si>
    <t xml:space="preserve"> = 1,5*3*2                                                                         </t>
  </si>
  <si>
    <t xml:space="preserve"> = 688,10667*0,1*0,08*1,1                                                          </t>
  </si>
  <si>
    <t xml:space="preserve"> = (193,53/0,6/0,6)*1,28                                                           </t>
  </si>
  <si>
    <t xml:space="preserve"> = 1,5*2*2                                                                         </t>
  </si>
  <si>
    <t xml:space="preserve"> = 1,5*(2+3)*2                                                                     </t>
  </si>
  <si>
    <t xml:space="preserve"> = 8,484                                                                           </t>
  </si>
  <si>
    <t xml:space="preserve"> = 2* 1,414*3                                                                      </t>
  </si>
  <si>
    <t xml:space="preserve"> = 2*1,1*1,1                                                                       </t>
  </si>
  <si>
    <t xml:space="preserve"> = 3*1,1*1,1                                                                       </t>
  </si>
  <si>
    <t xml:space="preserve"> = 588,816                                                                         </t>
  </si>
  <si>
    <t xml:space="preserve"> = 2*(1,5*1,5-0,65*0,65)                                                           </t>
  </si>
  <si>
    <t xml:space="preserve"> = 3*(1,5*1,5-0,65*0,65)                                                           </t>
  </si>
  <si>
    <t xml:space="preserve"> = 6,49/0,55                                                                       </t>
  </si>
  <si>
    <t xml:space="preserve"> = (15,8*2+7,7+4,2*2+27,1)*0,5                                                     </t>
  </si>
  <si>
    <t xml:space="preserve"> = (85,69+49,27+36,47+22,10)                                                       </t>
  </si>
  <si>
    <t xml:space="preserve"> = (1,6*4+2*6+3*4+3,5*6)                                                           </t>
  </si>
  <si>
    <t xml:space="preserve"> = 51,40000                                                                        </t>
  </si>
  <si>
    <t xml:space="preserve">(P08) = 14,86*0,5                                                                       </t>
  </si>
  <si>
    <t xml:space="preserve"> = 9*2,5                                                                           </t>
  </si>
  <si>
    <t xml:space="preserve"> = (51,4*0,4+6,*2,5+8,484*2,5+9,*2,5)                                              </t>
  </si>
  <si>
    <t xml:space="preserve"> = 14,805                                                                          </t>
  </si>
  <si>
    <t xml:space="preserve">762  Konstrukce tesařské                               </t>
  </si>
  <si>
    <t xml:space="preserve">Konstrukce klempířské                             </t>
  </si>
  <si>
    <t>[18]</t>
  </si>
  <si>
    <t xml:space="preserve"> = (16,6+18,8)                                                                     </t>
  </si>
  <si>
    <t xml:space="preserve"> = 16,6+7,8+2+3,5                                                                  </t>
  </si>
  <si>
    <t xml:space="preserve"> = 14,4+7,50+2*4,2                                                                 </t>
  </si>
  <si>
    <t xml:space="preserve"> = 15,8*2+7,7+9,7+9,3+27,1+1,7+5,5                                                 </t>
  </si>
  <si>
    <t xml:space="preserve"> = 47,00                                                                           </t>
  </si>
  <si>
    <t xml:space="preserve"> = 3,4*(0,09+0,36)                                                                 </t>
  </si>
  <si>
    <t xml:space="preserve"> = 147,40000                                                                       </t>
  </si>
  <si>
    <t xml:space="preserve"> = 5,2                                                                             </t>
  </si>
  <si>
    <t xml:space="preserve"> = 11,33*15* 1,002+15*2*0,4+9,08*7,78* 1,003+2*7,7*0,4                             </t>
  </si>
  <si>
    <t xml:space="preserve"> = (12,87*18,8* 1,002+(12,87*2+18,8)*0,4)                                          </t>
  </si>
  <si>
    <t xml:space="preserve">mezisoučet  Střecha nová                                 </t>
  </si>
  <si>
    <t xml:space="preserve"> = 3+1+1+2*1+2*2+1+1+1,00                                                          </t>
  </si>
  <si>
    <t xml:space="preserve"> = 1+1+1+2+1,00                                                                    </t>
  </si>
  <si>
    <t xml:space="preserve"> = 7+10+1,8+6+9,6                                                                  </t>
  </si>
  <si>
    <t xml:space="preserve"> = 45,5+19,2+3,6+5,8*2+23*2+11,6+14,5+20                                           </t>
  </si>
  <si>
    <t xml:space="preserve"> = 2,8+3*0,5+4,5+2*0,5+4,5+2*0,5+4,2+2*0,5+6,3+2*0,5                               </t>
  </si>
  <si>
    <t xml:space="preserve"> = 23,57+6*0,5+2,5+3*0,5+2,5+3*0,5+10+3*0,5+8,5+3*0,5+3,5+3*0,5                    </t>
  </si>
  <si>
    <t xml:space="preserve"> = 1,5+3*0,5                                                                       </t>
  </si>
  <si>
    <t xml:space="preserve"> = (0,9*3+1,77)                                                                    </t>
  </si>
  <si>
    <t xml:space="preserve"> = (1,7+1,5+0,9)                                                                   </t>
  </si>
  <si>
    <t xml:space="preserve"> = (0,89*3+1,48*2)                                                                 </t>
  </si>
  <si>
    <t xml:space="preserve"> = (0,9*6+1,75*2)                                                                  </t>
  </si>
  <si>
    <t xml:space="preserve"> = (1,17*8+0,77*2)                                                                 </t>
  </si>
  <si>
    <t xml:space="preserve"> = (0,8+2+3+1,5+0,6*2+1,8*5)                                                       </t>
  </si>
  <si>
    <t xml:space="preserve"> = (1,15*2)                                                                        </t>
  </si>
  <si>
    <t xml:space="preserve"> = (0,9*6+1,75*2+1,2+5)                                                            </t>
  </si>
  <si>
    <t xml:space="preserve"> = (0,88*6+1,4+0,91)+(1*4+0,9*4)                                                   </t>
  </si>
  <si>
    <t xml:space="preserve"> = (1,17*4+0,88*3)                                                                 </t>
  </si>
  <si>
    <t xml:space="preserve"> = 519,56014                                                                       </t>
  </si>
  <si>
    <t xml:space="preserve">998764203R00  </t>
  </si>
  <si>
    <t xml:space="preserve">Přesun hmot pro klempířské konstr., výšky do 24 m                                                                                                     </t>
  </si>
  <si>
    <t xml:space="preserve">764  Konstrukce klempířské                             </t>
  </si>
  <si>
    <t xml:space="preserve">Krytiny tvrdé                                     </t>
  </si>
  <si>
    <t>[19]</t>
  </si>
  <si>
    <t xml:space="preserve"> = 2*29,5+16,1                                                                     </t>
  </si>
  <si>
    <t xml:space="preserve"> = 464* 1,269                                                                      </t>
  </si>
  <si>
    <t xml:space="preserve"> = 30*2*6,00                                                                       </t>
  </si>
  <si>
    <t xml:space="preserve"> = 42,00000+2                                                                      </t>
  </si>
  <si>
    <t xml:space="preserve"> = 2*30+16,00                                                                      </t>
  </si>
  <si>
    <t xml:space="preserve"> = 21,00000                                                                        </t>
  </si>
  <si>
    <t xml:space="preserve"> = 11,4*2* 1,269                                                                   </t>
  </si>
  <si>
    <t xml:space="preserve"> = 9,04800                                                                         </t>
  </si>
  <si>
    <t xml:space="preserve">765  Krytiny tvrdé                                     </t>
  </si>
  <si>
    <t xml:space="preserve">Ústřední vytápění a en.management                 </t>
  </si>
  <si>
    <t>[23]</t>
  </si>
  <si>
    <t xml:space="preserve">73000000  R00 </t>
  </si>
  <si>
    <t xml:space="preserve">7301000   R00 </t>
  </si>
  <si>
    <t xml:space="preserve">730  Ústřední vytápění a en.management                 </t>
  </si>
  <si>
    <t>[24]</t>
  </si>
  <si>
    <t xml:space="preserve"> = 8,00000                                                                         </t>
  </si>
  <si>
    <t xml:space="preserve">767  Konstrukce kovové doplňkové                       </t>
  </si>
  <si>
    <t xml:space="preserve">Elektromontáže                                    </t>
  </si>
  <si>
    <t>[27]</t>
  </si>
  <si>
    <t xml:space="preserve">Demontáž starého a dodávka a montáž nového hromosvodu  - přenos z listu M21                                                                           </t>
  </si>
  <si>
    <t xml:space="preserve">M21  Elektromontáže                                    </t>
  </si>
  <si>
    <t xml:space="preserve">Likvidace suti                                    </t>
  </si>
  <si>
    <t>[28]</t>
  </si>
  <si>
    <t xml:space="preserve"> = 18,447+7,352+19,396*0,6                                                         </t>
  </si>
  <si>
    <t xml:space="preserve"> = 18,477                                                                          </t>
  </si>
  <si>
    <t xml:space="preserve"> = 41,11+25,274                                                                    </t>
  </si>
  <si>
    <t xml:space="preserve"> = 258,263                                                                         </t>
  </si>
  <si>
    <t xml:space="preserve"> = 258,263*2                                                                       </t>
  </si>
  <si>
    <t xml:space="preserve"> = 18,447*100                                                                      </t>
  </si>
  <si>
    <t xml:space="preserve"> = 258,263-18,477                                                                  </t>
  </si>
  <si>
    <t xml:space="preserve"> = (18+ 0,477)                                                                     </t>
  </si>
  <si>
    <t xml:space="preserve">979  Likvidace suti                                    </t>
  </si>
  <si>
    <t>[30]</t>
  </si>
  <si>
    <t xml:space="preserve"> = 123,852+537,987+11,45+90,978 + 100                                              </t>
  </si>
  <si>
    <t xml:space="preserve">784  Malby                                             </t>
  </si>
  <si>
    <t xml:space="preserve">01  Zateplení                           </t>
  </si>
  <si>
    <t>Za stavbu</t>
  </si>
  <si>
    <t>(Střecha sedlová)</t>
  </si>
  <si>
    <t xml:space="preserve"> = 300                                                           </t>
  </si>
  <si>
    <t>Podrobné výměry jsou uvederny na zvláštním listu "Výměry_podrobne"</t>
  </si>
  <si>
    <t>Částku v Kč nebo % navrhuje zhotovitel podle svého uvážení</t>
  </si>
  <si>
    <t>KRYCÍ LIST ROZPOČTU - Nabídka zhotovitele</t>
  </si>
  <si>
    <t>Nabídka</t>
  </si>
  <si>
    <t xml:space="preserve">Zatepl.systém , fasáda, miner.desky KV 160 mm zakončený stěrkou s výztužnou tkaninou                                                                  </t>
  </si>
  <si>
    <t xml:space="preserve">622405932R00  </t>
  </si>
  <si>
    <t xml:space="preserve">Rohová lišta  AL 100x100 mm s tkaninou, dodávka a montáž                                                                                              </t>
  </si>
  <si>
    <t xml:space="preserve">Všechny rohy až do výše 3 m od terénu                                                               </t>
  </si>
  <si>
    <t xml:space="preserve">6224059U      </t>
  </si>
  <si>
    <t xml:space="preserve">Dodávka a montáž plastové lišty pro napojení klemp.prvků na ETICS   (lX-45)                                                                           </t>
  </si>
  <si>
    <t xml:space="preserve">Ozn. KL4A,KL8A,KZ1a,KZ2a,KZ3a,KZ4a                                                                  </t>
  </si>
  <si>
    <t xml:space="preserve">622421131R00  </t>
  </si>
  <si>
    <t xml:space="preserve">Omítka vnější stěn, MVC, hladká, složitost 1-2                                                                                                        </t>
  </si>
  <si>
    <t xml:space="preserve">Oprava vněj. omítek VI,do 20%, štuk na 100% plochy                                                                                                    </t>
  </si>
  <si>
    <t xml:space="preserve">622471317R00  </t>
  </si>
  <si>
    <t xml:space="preserve">Nátěr nebo nástřik stěn vnějších, složitost 1 - 2                                                                                                     </t>
  </si>
  <si>
    <t xml:space="preserve">Vikýř na střeše                                                                                     </t>
  </si>
  <si>
    <t xml:space="preserve">V plochách                                                                                          </t>
  </si>
  <si>
    <t xml:space="preserve">622471320R00  </t>
  </si>
  <si>
    <t xml:space="preserve">Nátěr nebo nástřik stěn vnějších, složitost 6                                                                                                         </t>
  </si>
  <si>
    <t xml:space="preserve">Ozdoby - římsy ,sloupy , pojednání                                                                  </t>
  </si>
  <si>
    <t xml:space="preserve">622481113R00  </t>
  </si>
  <si>
    <t xml:space="preserve">Potažení vnějších stěn sklotex. pletivem, vypnutí                                                                                                     </t>
  </si>
  <si>
    <t xml:space="preserve">622904117R00  </t>
  </si>
  <si>
    <t xml:space="preserve">Očištění fasád tlakovou vodou složitost 6 - 7                                                                                                         </t>
  </si>
  <si>
    <t xml:space="preserve">Výplně otvorů - osazování                         </t>
  </si>
  <si>
    <t xml:space="preserve">Osazení parapetních desek z plast. hmot š.nad 20cm včetně dodávky parapetní desky dřevotříska                                                         </t>
  </si>
  <si>
    <t xml:space="preserve">712300833R00  </t>
  </si>
  <si>
    <t xml:space="preserve">Odstranění živičné krytiny střech do 10° 3vrstvé                                                                                                      </t>
  </si>
  <si>
    <t xml:space="preserve">767999801R00  </t>
  </si>
  <si>
    <t xml:space="preserve">Demontáž doplňků staveb o hmotnosti do 50 kg   - lemování u angl.dvorků, včetně vysekání pracen                                                       </t>
  </si>
  <si>
    <t xml:space="preserve">962032254R00  </t>
  </si>
  <si>
    <t xml:space="preserve">Bourání zdiva z cihel cementových na MC                                                                                                               </t>
  </si>
  <si>
    <t xml:space="preserve">Zídky pod schody k 1.01                                                                             </t>
  </si>
  <si>
    <t xml:space="preserve">963042819R00  </t>
  </si>
  <si>
    <t xml:space="preserve">Bourání schodišťových stupňů betonových                                                                                                               </t>
  </si>
  <si>
    <t xml:space="preserve">963053936R00  </t>
  </si>
  <si>
    <t xml:space="preserve">Bourání ŽB schodišťových ramen samonosných                                                                                                            </t>
  </si>
  <si>
    <t xml:space="preserve">965042241RT1  </t>
  </si>
  <si>
    <t xml:space="preserve">Bourání mazanin betonových tl. nad 10 cm, nad 4 m2 ručně tl. mazaniny 10 - 15 cm                                                                      </t>
  </si>
  <si>
    <t xml:space="preserve">Řezání prostého betonu hl. řezu 200 mm                                                                                                                </t>
  </si>
  <si>
    <t xml:space="preserve">Od příček vást řez ve vzdálenosti cca  0,1 m                                                        </t>
  </si>
  <si>
    <t xml:space="preserve">"R9419"       </t>
  </si>
  <si>
    <t xml:space="preserve">Dodávka a montáž oken plastových  Uw . 0,90 W/m2K, barva celého rámu zlatý dub                                                                                               </t>
  </si>
  <si>
    <t xml:space="preserve">Dodávka a montáž oken plastových  Uw . 0,90 W/m2K  barva celého rámu zlatý dub                                                                                                          </t>
  </si>
  <si>
    <t xml:space="preserve">Dodávka a montáž dveří plastových  Ud . 1,20 W/m2K barva celého rámu zlatý dub                                                                                                          </t>
  </si>
  <si>
    <t xml:space="preserve">Osazení parapetních desek z plast. hmot š.nad 20cm včetně dodávky parapetní desky dřevotříska, barva zlatý dub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</si>
</sst>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#,##0\ &quot;Kč&quot;;\-#,##0\ &quot;Kč&quot;"/>
    <numFmt numFmtId="41" formatCode="_-* #,##0\ _K_č_-;\-* #,##0\ _K_č_-;_-* &quot;-&quot;\ _K_č_-;_-@_-"/>
    <numFmt numFmtId="164" formatCode="#,##0.000"/>
    <numFmt numFmtId="165" formatCode="0.0"/>
    <numFmt numFmtId="166" formatCode="#,##0\ &quot;Kč&quot;"/>
    <numFmt numFmtId="167" formatCode="dd/mm/yy"/>
    <numFmt numFmtId="168" formatCode="0.000"/>
    <numFmt numFmtId="169" formatCode="#\ ##0"/>
    <numFmt numFmtId="170" formatCode="#\ ###\ ##0.00"/>
    <numFmt numFmtId="171" formatCode="###\ ##0.00000"/>
    <numFmt numFmtId="172" formatCode="#\ ##0.000"/>
    <numFmt numFmtId="173" formatCode="###0.000"/>
    <numFmt numFmtId="174" formatCode="#,##0.00&quot; Kč&quot;"/>
  </numFmts>
  <fonts count="74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8"/>
      <name val="Arial CE"/>
    </font>
    <font>
      <sz val="10"/>
      <color indexed="9"/>
      <name val="Arial CE"/>
      <charset val="238"/>
    </font>
    <font>
      <sz val="8"/>
      <name val="Arial"/>
      <family val="2"/>
      <charset val="238"/>
    </font>
    <font>
      <sz val="10"/>
      <name val="Helv"/>
    </font>
    <font>
      <sz val="10"/>
      <name val="Arial"/>
      <charset val="238"/>
    </font>
    <font>
      <sz val="8"/>
      <color indexed="8"/>
      <name val="Arial CE"/>
      <family val="2"/>
      <charset val="238"/>
    </font>
    <font>
      <sz val="11"/>
      <name val="Arial CE"/>
      <charset val="238"/>
    </font>
    <font>
      <b/>
      <sz val="10"/>
      <name val="Times New Roman CE"/>
    </font>
    <font>
      <sz val="9"/>
      <name val="FuturaA Bk BT"/>
      <family val="2"/>
    </font>
    <font>
      <sz val="11"/>
      <name val="Arial"/>
      <family val="2"/>
    </font>
    <font>
      <sz val="8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17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9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12"/>
      <name val="Times New Roman"/>
      <family val="1"/>
      <charset val="1"/>
    </font>
    <font>
      <sz val="10"/>
      <color indexed="9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sz val="10"/>
      <color indexed="22"/>
      <name val="Arial CE"/>
    </font>
    <font>
      <b/>
      <sz val="10"/>
      <color indexed="22"/>
      <name val="Arial CE"/>
    </font>
    <font>
      <sz val="8"/>
      <color indexed="22"/>
      <name val="Arial CE"/>
    </font>
    <font>
      <i/>
      <sz val="12"/>
      <name val="Times New Roman"/>
      <family val="1"/>
      <charset val="238"/>
    </font>
    <font>
      <i/>
      <sz val="18"/>
      <name val="Times New Roman"/>
      <family val="1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i/>
      <sz val="7"/>
      <color indexed="12"/>
      <name val="Arial"/>
      <family val="2"/>
      <charset val="238"/>
    </font>
    <font>
      <i/>
      <sz val="8"/>
      <color indexed="12"/>
      <name val="Arial"/>
      <family val="2"/>
      <charset val="238"/>
    </font>
    <font>
      <i/>
      <sz val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gray06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10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1">
    <xf numFmtId="0" fontId="0" fillId="0" borderId="0"/>
    <xf numFmtId="0" fontId="22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24" fillId="0" borderId="0" applyNumberFormat="0" applyFill="0" applyBorder="0" applyAlignment="0"/>
    <xf numFmtId="0" fontId="38" fillId="0" borderId="1" applyNumberFormat="0" applyFill="0" applyAlignment="0" applyProtection="0"/>
    <xf numFmtId="5" fontId="25" fillId="0" borderId="2" applyNumberFormat="0" applyFont="0" applyAlignment="0" applyProtection="0"/>
    <xf numFmtId="41" fontId="23" fillId="0" borderId="0" applyFill="0" applyBorder="0" applyAlignment="0" applyProtection="0"/>
    <xf numFmtId="0" fontId="39" fillId="16" borderId="3" applyNumberFormat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6" fillId="17" borderId="7" applyNumberFormat="0"/>
    <xf numFmtId="0" fontId="44" fillId="18" borderId="0" applyNumberFormat="0" applyBorder="0" applyAlignment="0" applyProtection="0"/>
    <xf numFmtId="0" fontId="27" fillId="0" borderId="0"/>
    <xf numFmtId="0" fontId="11" fillId="0" borderId="0"/>
    <xf numFmtId="0" fontId="4" fillId="0" borderId="0"/>
    <xf numFmtId="0" fontId="36" fillId="19" borderId="8" applyNumberFormat="0" applyFont="0" applyAlignment="0" applyProtection="0"/>
    <xf numFmtId="0" fontId="45" fillId="0" borderId="9" applyNumberFormat="0" applyFill="0" applyAlignment="0" applyProtection="0"/>
    <xf numFmtId="0" fontId="46" fillId="4" borderId="0" applyNumberFormat="0" applyBorder="0" applyAlignment="0" applyProtection="0"/>
    <xf numFmtId="0" fontId="47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28" fillId="0" borderId="0" applyNumberFormat="0" applyFont="0" applyFill="0" applyBorder="0" applyAlignment="0" applyProtection="0"/>
    <xf numFmtId="0" fontId="49" fillId="7" borderId="10" applyNumberFormat="0" applyAlignment="0" applyProtection="0"/>
    <xf numFmtId="0" fontId="50" fillId="20" borderId="10" applyNumberFormat="0" applyAlignment="0" applyProtection="0"/>
    <xf numFmtId="0" fontId="51" fillId="20" borderId="11" applyNumberFormat="0" applyAlignment="0" applyProtection="0"/>
    <xf numFmtId="0" fontId="52" fillId="0" borderId="0" applyNumberFormat="0" applyFill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24" borderId="0" applyNumberFormat="0" applyBorder="0" applyAlignment="0" applyProtection="0"/>
  </cellStyleXfs>
  <cellXfs count="470">
    <xf numFmtId="0" fontId="0" fillId="0" borderId="0" xfId="0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6" fillId="25" borderId="16" xfId="0" applyNumberFormat="1" applyFont="1" applyFill="1" applyBorder="1"/>
    <xf numFmtId="49" fontId="0" fillId="25" borderId="17" xfId="0" applyNumberFormat="1" applyFill="1" applyBorder="1"/>
    <xf numFmtId="0" fontId="7" fillId="25" borderId="0" xfId="0" applyFont="1" applyFill="1" applyBorder="1"/>
    <xf numFmtId="0" fontId="0" fillId="25" borderId="0" xfId="0" applyFill="1" applyBorder="1"/>
    <xf numFmtId="0" fontId="0" fillId="0" borderId="0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2" xfId="0" applyNumberFormat="1" applyBorder="1"/>
    <xf numFmtId="0" fontId="0" fillId="0" borderId="21" xfId="0" applyNumberFormat="1" applyBorder="1"/>
    <xf numFmtId="0" fontId="0" fillId="0" borderId="23" xfId="0" applyNumberFormat="1" applyBorder="1"/>
    <xf numFmtId="0" fontId="0" fillId="0" borderId="0" xfId="0" applyNumberFormat="1"/>
    <xf numFmtId="3" fontId="0" fillId="0" borderId="23" xfId="0" applyNumberFormat="1" applyBorder="1"/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0" fillId="0" borderId="26" xfId="0" applyBorder="1"/>
    <xf numFmtId="0" fontId="0" fillId="0" borderId="16" xfId="0" applyBorder="1"/>
    <xf numFmtId="0" fontId="0" fillId="0" borderId="27" xfId="0" applyBorder="1"/>
    <xf numFmtId="3" fontId="0" fillId="0" borderId="0" xfId="0" applyNumberFormat="1"/>
    <xf numFmtId="0" fontId="5" fillId="0" borderId="28" xfId="0" applyFont="1" applyBorder="1" applyAlignment="1">
      <alignment horizontal="centerContinuous" vertical="center"/>
    </xf>
    <xf numFmtId="0" fontId="10" fillId="0" borderId="29" xfId="0" applyFont="1" applyBorder="1" applyAlignment="1">
      <alignment horizontal="centerContinuous" vertical="center"/>
    </xf>
    <xf numFmtId="0" fontId="0" fillId="0" borderId="29" xfId="0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9" fillId="0" borderId="31" xfId="0" applyFont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centerContinuous"/>
    </xf>
    <xf numFmtId="0" fontId="9" fillId="0" borderId="32" xfId="0" applyFont="1" applyBorder="1" applyAlignment="1">
      <alignment horizontal="centerContinuous"/>
    </xf>
    <xf numFmtId="0" fontId="0" fillId="0" borderId="32" xfId="0" applyBorder="1" applyAlignment="1">
      <alignment horizontal="centerContinuous"/>
    </xf>
    <xf numFmtId="0" fontId="0" fillId="0" borderId="34" xfId="0" applyBorder="1"/>
    <xf numFmtId="0" fontId="0" fillId="0" borderId="35" xfId="0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3" fontId="0" fillId="0" borderId="7" xfId="0" applyNumberFormat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1" fillId="0" borderId="24" xfId="0" applyFont="1" applyBorder="1"/>
    <xf numFmtId="3" fontId="0" fillId="0" borderId="43" xfId="0" applyNumberFormat="1" applyBorder="1"/>
    <xf numFmtId="0" fontId="0" fillId="0" borderId="44" xfId="0" applyBorder="1"/>
    <xf numFmtId="3" fontId="0" fillId="0" borderId="45" xfId="0" applyNumberFormat="1" applyBorder="1"/>
    <xf numFmtId="0" fontId="0" fillId="0" borderId="46" xfId="0" applyBorder="1"/>
    <xf numFmtId="0" fontId="0" fillId="0" borderId="47" xfId="0" applyBorder="1"/>
    <xf numFmtId="0" fontId="0" fillId="0" borderId="0" xfId="0" applyBorder="1" applyAlignment="1">
      <alignment horizontal="right"/>
    </xf>
    <xf numFmtId="167" fontId="0" fillId="0" borderId="0" xfId="0" applyNumberFormat="1" applyBorder="1"/>
    <xf numFmtId="165" fontId="0" fillId="0" borderId="22" xfId="0" applyNumberFormat="1" applyBorder="1" applyAlignment="1">
      <alignment horizontal="right"/>
    </xf>
    <xf numFmtId="166" fontId="0" fillId="0" borderId="7" xfId="0" applyNumberFormat="1" applyBorder="1"/>
    <xf numFmtId="166" fontId="0" fillId="0" borderId="0" xfId="0" applyNumberFormat="1" applyBorder="1"/>
    <xf numFmtId="0" fontId="10" fillId="25" borderId="44" xfId="0" applyFont="1" applyFill="1" applyBorder="1"/>
    <xf numFmtId="0" fontId="10" fillId="25" borderId="45" xfId="0" applyFont="1" applyFill="1" applyBorder="1"/>
    <xf numFmtId="0" fontId="10" fillId="25" borderId="48" xfId="0" applyFont="1" applyFill="1" applyBorder="1"/>
    <xf numFmtId="166" fontId="10" fillId="25" borderId="45" xfId="0" applyNumberFormat="1" applyFont="1" applyFill="1" applyBorder="1"/>
    <xf numFmtId="0" fontId="10" fillId="25" borderId="49" xfId="0" applyFont="1" applyFill="1" applyBorder="1"/>
    <xf numFmtId="0" fontId="10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50" xfId="34" applyFont="1" applyBorder="1"/>
    <xf numFmtId="0" fontId="0" fillId="0" borderId="51" xfId="0" applyNumberFormat="1" applyBorder="1" applyAlignment="1">
      <alignment horizontal="left"/>
    </xf>
    <xf numFmtId="0" fontId="0" fillId="0" borderId="52" xfId="0" applyNumberFormat="1" applyBorder="1"/>
    <xf numFmtId="0" fontId="4" fillId="0" borderId="53" xfId="34" applyBorder="1"/>
    <xf numFmtId="0" fontId="4" fillId="0" borderId="53" xfId="34" applyBorder="1" applyAlignment="1">
      <alignment horizontal="right"/>
    </xf>
    <xf numFmtId="49" fontId="5" fillId="0" borderId="0" xfId="0" applyNumberFormat="1" applyFont="1" applyAlignment="1">
      <alignment horizontal="centerContinuous"/>
    </xf>
    <xf numFmtId="0" fontId="5" fillId="0" borderId="0" xfId="0" applyFont="1" applyBorder="1" applyAlignment="1">
      <alignment horizontal="centerContinuous"/>
    </xf>
    <xf numFmtId="49" fontId="9" fillId="26" borderId="31" xfId="0" applyNumberFormat="1" applyFont="1" applyFill="1" applyBorder="1"/>
    <xf numFmtId="0" fontId="9" fillId="26" borderId="32" xfId="0" applyFont="1" applyFill="1" applyBorder="1"/>
    <xf numFmtId="0" fontId="9" fillId="26" borderId="33" xfId="0" applyFont="1" applyFill="1" applyBorder="1"/>
    <xf numFmtId="0" fontId="9" fillId="26" borderId="54" xfId="0" applyFont="1" applyFill="1" applyBorder="1"/>
    <xf numFmtId="0" fontId="9" fillId="26" borderId="55" xfId="0" applyFont="1" applyFill="1" applyBorder="1"/>
    <xf numFmtId="0" fontId="9" fillId="26" borderId="56" xfId="0" applyFont="1" applyFill="1" applyBorder="1"/>
    <xf numFmtId="0" fontId="13" fillId="0" borderId="0" xfId="0" applyFont="1" applyBorder="1"/>
    <xf numFmtId="3" fontId="11" fillId="0" borderId="18" xfId="0" applyNumberFormat="1" applyFont="1" applyBorder="1"/>
    <xf numFmtId="0" fontId="9" fillId="25" borderId="31" xfId="0" applyFont="1" applyFill="1" applyBorder="1"/>
    <xf numFmtId="0" fontId="9" fillId="25" borderId="32" xfId="0" applyFont="1" applyFill="1" applyBorder="1"/>
    <xf numFmtId="3" fontId="9" fillId="25" borderId="33" xfId="0" applyNumberFormat="1" applyFont="1" applyFill="1" applyBorder="1"/>
    <xf numFmtId="3" fontId="9" fillId="25" borderId="54" xfId="0" applyNumberFormat="1" applyFont="1" applyFill="1" applyBorder="1"/>
    <xf numFmtId="0" fontId="9" fillId="0" borderId="0" xfId="0" applyFont="1"/>
    <xf numFmtId="3" fontId="5" fillId="0" borderId="0" xfId="0" applyNumberFormat="1" applyFont="1" applyAlignment="1">
      <alignment horizontal="centerContinuous"/>
    </xf>
    <xf numFmtId="0" fontId="1" fillId="27" borderId="37" xfId="0" applyFont="1" applyFill="1" applyBorder="1"/>
    <xf numFmtId="0" fontId="1" fillId="27" borderId="38" xfId="0" applyFont="1" applyFill="1" applyBorder="1"/>
    <xf numFmtId="0" fontId="0" fillId="27" borderId="57" xfId="0" applyFill="1" applyBorder="1"/>
    <xf numFmtId="0" fontId="1" fillId="27" borderId="58" xfId="0" applyFont="1" applyFill="1" applyBorder="1" applyAlignment="1">
      <alignment horizontal="right"/>
    </xf>
    <xf numFmtId="0" fontId="1" fillId="27" borderId="38" xfId="0" applyFont="1" applyFill="1" applyBorder="1" applyAlignment="1">
      <alignment horizontal="right"/>
    </xf>
    <xf numFmtId="0" fontId="1" fillId="27" borderId="39" xfId="0" applyFont="1" applyFill="1" applyBorder="1" applyAlignment="1">
      <alignment horizontal="center"/>
    </xf>
    <xf numFmtId="4" fontId="14" fillId="27" borderId="38" xfId="0" applyNumberFormat="1" applyFont="1" applyFill="1" applyBorder="1" applyAlignment="1">
      <alignment horizontal="right"/>
    </xf>
    <xf numFmtId="4" fontId="14" fillId="27" borderId="57" xfId="0" applyNumberFormat="1" applyFont="1" applyFill="1" applyBorder="1" applyAlignment="1">
      <alignment horizontal="right"/>
    </xf>
    <xf numFmtId="0" fontId="11" fillId="0" borderId="42" xfId="0" applyFont="1" applyBorder="1"/>
    <xf numFmtId="0" fontId="11" fillId="0" borderId="35" xfId="0" applyFont="1" applyBorder="1"/>
    <xf numFmtId="0" fontId="11" fillId="0" borderId="59" xfId="0" applyFont="1" applyBorder="1"/>
    <xf numFmtId="3" fontId="11" fillId="0" borderId="60" xfId="0" applyNumberFormat="1" applyFont="1" applyBorder="1" applyAlignment="1">
      <alignment horizontal="right"/>
    </xf>
    <xf numFmtId="4" fontId="11" fillId="0" borderId="35" xfId="0" applyNumberFormat="1" applyFont="1" applyBorder="1" applyAlignment="1">
      <alignment horizontal="right"/>
    </xf>
    <xf numFmtId="3" fontId="11" fillId="0" borderId="59" xfId="0" applyNumberFormat="1" applyFont="1" applyBorder="1" applyAlignment="1">
      <alignment horizontal="right"/>
    </xf>
    <xf numFmtId="0" fontId="0" fillId="25" borderId="44" xfId="0" applyFill="1" applyBorder="1"/>
    <xf numFmtId="0" fontId="9" fillId="25" borderId="45" xfId="0" applyFont="1" applyFill="1" applyBorder="1"/>
    <xf numFmtId="0" fontId="0" fillId="25" borderId="45" xfId="0" applyFill="1" applyBorder="1"/>
    <xf numFmtId="4" fontId="0" fillId="25" borderId="61" xfId="0" applyNumberFormat="1" applyFill="1" applyBorder="1"/>
    <xf numFmtId="4" fontId="0" fillId="25" borderId="44" xfId="0" applyNumberFormat="1" applyFill="1" applyBorder="1"/>
    <xf numFmtId="4" fontId="0" fillId="25" borderId="45" xfId="0" applyNumberFormat="1" applyFill="1" applyBorder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4" fillId="0" borderId="0" xfId="34"/>
    <xf numFmtId="0" fontId="16" fillId="0" borderId="0" xfId="34" applyFont="1" applyAlignment="1">
      <alignment horizontal="centerContinuous"/>
    </xf>
    <xf numFmtId="0" fontId="17" fillId="0" borderId="0" xfId="34" applyFont="1" applyAlignment="1">
      <alignment horizontal="centerContinuous"/>
    </xf>
    <xf numFmtId="0" fontId="4" fillId="0" borderId="51" xfId="34" applyBorder="1" applyAlignment="1">
      <alignment horizontal="left"/>
    </xf>
    <xf numFmtId="0" fontId="13" fillId="0" borderId="0" xfId="34" applyFont="1"/>
    <xf numFmtId="0" fontId="4" fillId="0" borderId="0" xfId="34" applyFont="1"/>
    <xf numFmtId="49" fontId="18" fillId="26" borderId="62" xfId="34" applyNumberFormat="1" applyFont="1" applyFill="1" applyBorder="1"/>
    <xf numFmtId="0" fontId="18" fillId="26" borderId="40" xfId="34" applyFont="1" applyFill="1" applyBorder="1" applyAlignment="1">
      <alignment horizontal="center"/>
    </xf>
    <xf numFmtId="3" fontId="4" fillId="0" borderId="0" xfId="34" applyNumberFormat="1"/>
    <xf numFmtId="3" fontId="11" fillId="0" borderId="17" xfId="0" applyNumberFormat="1" applyFont="1" applyBorder="1"/>
    <xf numFmtId="3" fontId="11" fillId="0" borderId="63" xfId="0" applyNumberFormat="1" applyFont="1" applyBorder="1"/>
    <xf numFmtId="3" fontId="11" fillId="0" borderId="64" xfId="0" applyNumberFormat="1" applyFont="1" applyBorder="1"/>
    <xf numFmtId="0" fontId="20" fillId="0" borderId="19" xfId="0" applyFont="1" applyBorder="1"/>
    <xf numFmtId="0" fontId="20" fillId="0" borderId="21" xfId="0" applyFont="1" applyBorder="1"/>
    <xf numFmtId="165" fontId="20" fillId="0" borderId="22" xfId="0" applyNumberFormat="1" applyFont="1" applyBorder="1" applyAlignment="1">
      <alignment horizontal="right"/>
    </xf>
    <xf numFmtId="0" fontId="20" fillId="0" borderId="22" xfId="0" applyFont="1" applyBorder="1"/>
    <xf numFmtId="166" fontId="20" fillId="0" borderId="7" xfId="0" applyNumberFormat="1" applyFont="1" applyBorder="1"/>
    <xf numFmtId="0" fontId="20" fillId="0" borderId="23" xfId="0" applyFont="1" applyBorder="1"/>
    <xf numFmtId="0" fontId="4" fillId="0" borderId="0" xfId="34" applyAlignment="1">
      <alignment vertical="center"/>
    </xf>
    <xf numFmtId="0" fontId="0" fillId="0" borderId="26" xfId="0" applyBorder="1" applyAlignment="1">
      <alignment horizontal="right"/>
    </xf>
    <xf numFmtId="0" fontId="17" fillId="0" borderId="0" xfId="34" applyFont="1" applyAlignment="1">
      <alignment horizontal="center"/>
    </xf>
    <xf numFmtId="0" fontId="4" fillId="0" borderId="51" xfId="34" applyBorder="1" applyAlignment="1">
      <alignment horizontal="center"/>
    </xf>
    <xf numFmtId="0" fontId="4" fillId="0" borderId="53" xfId="34" applyBorder="1" applyAlignment="1">
      <alignment horizontal="center"/>
    </xf>
    <xf numFmtId="0" fontId="4" fillId="0" borderId="0" xfId="34" applyAlignment="1">
      <alignment horizontal="center"/>
    </xf>
    <xf numFmtId="0" fontId="15" fillId="0" borderId="0" xfId="34" applyFont="1" applyAlignment="1">
      <alignment horizontal="center"/>
    </xf>
    <xf numFmtId="0" fontId="15" fillId="0" borderId="0" xfId="34" applyFont="1" applyAlignment="1">
      <alignment horizontal="center" wrapText="1"/>
    </xf>
    <xf numFmtId="0" fontId="17" fillId="0" borderId="0" xfId="34" applyFont="1" applyAlignment="1">
      <alignment horizontal="centerContinuous" wrapText="1"/>
    </xf>
    <xf numFmtId="0" fontId="7" fillId="0" borderId="51" xfId="34" applyFont="1" applyBorder="1" applyAlignment="1">
      <alignment wrapText="1"/>
    </xf>
    <xf numFmtId="0" fontId="7" fillId="0" borderId="53" xfId="34" applyFont="1" applyBorder="1" applyAlignment="1">
      <alignment wrapText="1"/>
    </xf>
    <xf numFmtId="0" fontId="4" fillId="0" borderId="0" xfId="34" applyFont="1" applyAlignment="1">
      <alignment wrapText="1"/>
    </xf>
    <xf numFmtId="0" fontId="18" fillId="26" borderId="40" xfId="34" applyFont="1" applyFill="1" applyBorder="1" applyAlignment="1">
      <alignment horizontal="center" wrapText="1"/>
    </xf>
    <xf numFmtId="0" fontId="4" fillId="0" borderId="0" xfId="34" applyAlignment="1">
      <alignment wrapText="1"/>
    </xf>
    <xf numFmtId="4" fontId="19" fillId="0" borderId="63" xfId="34" applyNumberFormat="1" applyFont="1" applyBorder="1" applyAlignment="1">
      <alignment vertical="center"/>
    </xf>
    <xf numFmtId="0" fontId="13" fillId="0" borderId="0" xfId="0" applyNumberFormat="1" applyFont="1" applyBorder="1"/>
    <xf numFmtId="0" fontId="0" fillId="0" borderId="0" xfId="0" applyNumberFormat="1" applyBorder="1"/>
    <xf numFmtId="49" fontId="13" fillId="0" borderId="16" xfId="0" applyNumberFormat="1" applyFont="1" applyBorder="1" applyAlignment="1">
      <alignment horizontal="left"/>
    </xf>
    <xf numFmtId="0" fontId="13" fillId="0" borderId="16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70" fontId="21" fillId="0" borderId="63" xfId="0" applyNumberFormat="1" applyFont="1" applyBorder="1" applyAlignment="1">
      <alignment vertical="center"/>
    </xf>
    <xf numFmtId="0" fontId="4" fillId="25" borderId="62" xfId="34" applyFill="1" applyBorder="1" applyAlignment="1">
      <alignment horizontal="center"/>
    </xf>
    <xf numFmtId="49" fontId="7" fillId="25" borderId="62" xfId="34" applyNumberFormat="1" applyFont="1" applyFill="1" applyBorder="1" applyAlignment="1">
      <alignment horizontal="left"/>
    </xf>
    <xf numFmtId="0" fontId="7" fillId="25" borderId="62" xfId="34" applyFont="1" applyFill="1" applyBorder="1" applyAlignment="1">
      <alignment wrapText="1"/>
    </xf>
    <xf numFmtId="4" fontId="4" fillId="25" borderId="62" xfId="34" applyNumberFormat="1" applyFill="1" applyBorder="1" applyAlignment="1">
      <alignment horizontal="right"/>
    </xf>
    <xf numFmtId="4" fontId="9" fillId="25" borderId="62" xfId="34" applyNumberFormat="1" applyFont="1" applyFill="1" applyBorder="1"/>
    <xf numFmtId="0" fontId="4" fillId="0" borderId="0" xfId="34" applyFill="1" applyBorder="1" applyAlignment="1">
      <alignment horizontal="center"/>
    </xf>
    <xf numFmtId="49" fontId="7" fillId="0" borderId="0" xfId="34" applyNumberFormat="1" applyFont="1" applyFill="1" applyBorder="1" applyAlignment="1">
      <alignment horizontal="left"/>
    </xf>
    <xf numFmtId="0" fontId="7" fillId="0" borderId="0" xfId="34" applyFont="1" applyFill="1" applyBorder="1" applyAlignment="1">
      <alignment wrapText="1"/>
    </xf>
    <xf numFmtId="4" fontId="4" fillId="0" borderId="0" xfId="34" applyNumberFormat="1" applyFill="1" applyBorder="1" applyAlignment="1">
      <alignment horizontal="right"/>
    </xf>
    <xf numFmtId="4" fontId="9" fillId="0" borderId="0" xfId="34" applyNumberFormat="1" applyFont="1" applyFill="1" applyBorder="1"/>
    <xf numFmtId="168" fontId="4" fillId="25" borderId="62" xfId="34" applyNumberFormat="1" applyFill="1" applyBorder="1" applyAlignment="1">
      <alignment horizontal="right"/>
    </xf>
    <xf numFmtId="3" fontId="10" fillId="0" borderId="0" xfId="0" applyNumberFormat="1" applyFont="1"/>
    <xf numFmtId="0" fontId="4" fillId="25" borderId="65" xfId="34" applyFill="1" applyBorder="1" applyAlignment="1">
      <alignment horizontal="center"/>
    </xf>
    <xf numFmtId="49" fontId="7" fillId="25" borderId="65" xfId="34" applyNumberFormat="1" applyFont="1" applyFill="1" applyBorder="1" applyAlignment="1">
      <alignment horizontal="left"/>
    </xf>
    <xf numFmtId="0" fontId="7" fillId="25" borderId="65" xfId="34" applyFont="1" applyFill="1" applyBorder="1" applyAlignment="1">
      <alignment wrapText="1"/>
    </xf>
    <xf numFmtId="4" fontId="4" fillId="25" borderId="65" xfId="34" applyNumberFormat="1" applyFill="1" applyBorder="1" applyAlignment="1">
      <alignment horizontal="right"/>
    </xf>
    <xf numFmtId="4" fontId="15" fillId="0" borderId="0" xfId="34" applyNumberFormat="1" applyFont="1" applyAlignment="1">
      <alignment horizontal="center" wrapText="1"/>
    </xf>
    <xf numFmtId="4" fontId="17" fillId="0" borderId="0" xfId="34" applyNumberFormat="1" applyFont="1" applyAlignment="1">
      <alignment horizontal="centerContinuous"/>
    </xf>
    <xf numFmtId="4" fontId="4" fillId="0" borderId="52" xfId="34" applyNumberFormat="1" applyBorder="1"/>
    <xf numFmtId="4" fontId="4" fillId="0" borderId="0" xfId="34" applyNumberFormat="1" applyAlignment="1"/>
    <xf numFmtId="4" fontId="18" fillId="26" borderId="62" xfId="34" applyNumberFormat="1" applyFont="1" applyFill="1" applyBorder="1" applyAlignment="1">
      <alignment horizontal="center"/>
    </xf>
    <xf numFmtId="4" fontId="4" fillId="0" borderId="63" xfId="34" applyNumberFormat="1" applyBorder="1"/>
    <xf numFmtId="4" fontId="4" fillId="0" borderId="0" xfId="34" applyNumberFormat="1"/>
    <xf numFmtId="0" fontId="30" fillId="0" borderId="62" xfId="0" applyFont="1" applyBorder="1" applyAlignment="1">
      <alignment horizontal="center" vertical="center"/>
    </xf>
    <xf numFmtId="0" fontId="30" fillId="0" borderId="62" xfId="0" applyFont="1" applyBorder="1" applyAlignment="1">
      <alignment horizontal="left" vertical="center"/>
    </xf>
    <xf numFmtId="0" fontId="30" fillId="0" borderId="62" xfId="0" applyFont="1" applyBorder="1" applyAlignment="1">
      <alignment vertical="center" wrapText="1"/>
    </xf>
    <xf numFmtId="0" fontId="4" fillId="0" borderId="0" xfId="34" applyFill="1"/>
    <xf numFmtId="49" fontId="18" fillId="0" borderId="0" xfId="34" applyNumberFormat="1" applyFont="1" applyFill="1" applyBorder="1"/>
    <xf numFmtId="0" fontId="18" fillId="0" borderId="0" xfId="34" applyFont="1" applyFill="1" applyBorder="1" applyAlignment="1">
      <alignment horizontal="center"/>
    </xf>
    <xf numFmtId="0" fontId="18" fillId="0" borderId="0" xfId="34" applyFont="1" applyFill="1" applyBorder="1" applyAlignment="1">
      <alignment horizontal="center" wrapText="1"/>
    </xf>
    <xf numFmtId="4" fontId="18" fillId="0" borderId="0" xfId="34" applyNumberFormat="1" applyFont="1" applyFill="1" applyBorder="1" applyAlignment="1">
      <alignment horizontal="center"/>
    </xf>
    <xf numFmtId="49" fontId="18" fillId="0" borderId="35" xfId="34" applyNumberFormat="1" applyFont="1" applyFill="1" applyBorder="1"/>
    <xf numFmtId="0" fontId="18" fillId="0" borderId="35" xfId="34" applyFont="1" applyFill="1" applyBorder="1" applyAlignment="1">
      <alignment horizontal="center"/>
    </xf>
    <xf numFmtId="0" fontId="18" fillId="0" borderId="35" xfId="34" applyFont="1" applyFill="1" applyBorder="1" applyAlignment="1">
      <alignment horizontal="center" wrapText="1"/>
    </xf>
    <xf numFmtId="4" fontId="18" fillId="0" borderId="35" xfId="34" applyNumberFormat="1" applyFont="1" applyFill="1" applyBorder="1" applyAlignment="1">
      <alignment horizontal="center"/>
    </xf>
    <xf numFmtId="0" fontId="0" fillId="0" borderId="62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4" fontId="9" fillId="25" borderId="65" xfId="34" applyNumberFormat="1" applyFont="1" applyFill="1" applyBorder="1"/>
    <xf numFmtId="3" fontId="9" fillId="0" borderId="0" xfId="0" applyNumberFormat="1" applyFont="1"/>
    <xf numFmtId="3" fontId="0" fillId="0" borderId="0" xfId="0" applyNumberFormat="1" applyBorder="1"/>
    <xf numFmtId="168" fontId="4" fillId="25" borderId="62" xfId="34" applyNumberFormat="1" applyFont="1" applyFill="1" applyBorder="1" applyAlignment="1">
      <alignment horizontal="right"/>
    </xf>
    <xf numFmtId="0" fontId="2" fillId="0" borderId="53" xfId="34" applyFont="1" applyBorder="1"/>
    <xf numFmtId="0" fontId="0" fillId="0" borderId="15" xfId="0" applyBorder="1" applyAlignment="1">
      <alignment horizontal="center"/>
    </xf>
    <xf numFmtId="170" fontId="21" fillId="0" borderId="0" xfId="0" applyNumberFormat="1" applyFont="1" applyBorder="1" applyAlignment="1">
      <alignment vertical="center"/>
    </xf>
    <xf numFmtId="0" fontId="33" fillId="25" borderId="66" xfId="0" applyFont="1" applyFill="1" applyBorder="1" applyAlignment="1">
      <alignment horizontal="center" vertical="center"/>
    </xf>
    <xf numFmtId="0" fontId="33" fillId="25" borderId="55" xfId="0" applyFont="1" applyFill="1" applyBorder="1" applyAlignment="1">
      <alignment horizontal="left" vertical="center"/>
    </xf>
    <xf numFmtId="0" fontId="33" fillId="25" borderId="55" xfId="0" applyFont="1" applyFill="1" applyBorder="1" applyAlignment="1">
      <alignment vertical="center" wrapText="1"/>
    </xf>
    <xf numFmtId="0" fontId="33" fillId="25" borderId="55" xfId="0" applyFont="1" applyFill="1" applyBorder="1" applyAlignment="1">
      <alignment horizontal="center" vertical="center"/>
    </xf>
    <xf numFmtId="0" fontId="33" fillId="25" borderId="55" xfId="0" applyFont="1" applyFill="1" applyBorder="1" applyAlignment="1">
      <alignment vertical="center"/>
    </xf>
    <xf numFmtId="4" fontId="33" fillId="25" borderId="56" xfId="0" applyNumberFormat="1" applyFont="1" applyFill="1" applyBorder="1" applyAlignment="1">
      <alignment vertical="center"/>
    </xf>
    <xf numFmtId="0" fontId="0" fillId="0" borderId="63" xfId="0" applyBorder="1" applyAlignment="1">
      <alignment vertical="center"/>
    </xf>
    <xf numFmtId="169" fontId="4" fillId="0" borderId="0" xfId="34" applyNumberFormat="1"/>
    <xf numFmtId="0" fontId="0" fillId="0" borderId="65" xfId="0" applyBorder="1" applyAlignment="1">
      <alignment vertical="center"/>
    </xf>
    <xf numFmtId="169" fontId="21" fillId="0" borderId="65" xfId="0" applyNumberFormat="1" applyFont="1" applyBorder="1" applyAlignment="1">
      <alignment horizontal="center" vertical="center"/>
    </xf>
    <xf numFmtId="0" fontId="31" fillId="0" borderId="65" xfId="0" applyFont="1" applyBorder="1" applyAlignment="1">
      <alignment horizontal="left" vertical="center"/>
    </xf>
    <xf numFmtId="0" fontId="31" fillId="0" borderId="65" xfId="0" applyFont="1" applyBorder="1" applyAlignment="1">
      <alignment vertical="center" wrapText="1"/>
    </xf>
    <xf numFmtId="0" fontId="31" fillId="0" borderId="65" xfId="0" applyFont="1" applyBorder="1" applyAlignment="1">
      <alignment horizontal="center" vertical="center"/>
    </xf>
    <xf numFmtId="170" fontId="21" fillId="0" borderId="65" xfId="0" applyNumberFormat="1" applyFont="1" applyBorder="1" applyAlignment="1">
      <alignment vertical="center"/>
    </xf>
    <xf numFmtId="0" fontId="0" fillId="0" borderId="63" xfId="0" applyBorder="1" applyAlignment="1">
      <alignment horizontal="center" vertical="center"/>
    </xf>
    <xf numFmtId="0" fontId="0" fillId="0" borderId="63" xfId="0" applyBorder="1" applyAlignment="1">
      <alignment horizontal="left" vertical="center"/>
    </xf>
    <xf numFmtId="0" fontId="32" fillId="0" borderId="63" xfId="0" applyFont="1" applyBorder="1" applyAlignment="1">
      <alignment vertical="center" wrapText="1"/>
    </xf>
    <xf numFmtId="169" fontId="21" fillId="0" borderId="63" xfId="0" applyNumberFormat="1" applyFont="1" applyBorder="1" applyAlignment="1">
      <alignment horizontal="center" vertical="center"/>
    </xf>
    <xf numFmtId="0" fontId="31" fillId="0" borderId="63" xfId="0" applyFont="1" applyBorder="1" applyAlignment="1">
      <alignment horizontal="left" vertical="center"/>
    </xf>
    <xf numFmtId="0" fontId="31" fillId="0" borderId="63" xfId="0" applyFont="1" applyBorder="1" applyAlignment="1">
      <alignment vertical="center" wrapText="1"/>
    </xf>
    <xf numFmtId="0" fontId="31" fillId="0" borderId="63" xfId="0" applyFont="1" applyBorder="1" applyAlignment="1">
      <alignment horizontal="center" vertical="center"/>
    </xf>
    <xf numFmtId="169" fontId="21" fillId="0" borderId="67" xfId="0" applyNumberFormat="1" applyFont="1" applyBorder="1" applyAlignment="1">
      <alignment horizontal="center" vertical="center"/>
    </xf>
    <xf numFmtId="0" fontId="31" fillId="0" borderId="67" xfId="0" applyFont="1" applyBorder="1" applyAlignment="1">
      <alignment horizontal="left" vertical="center"/>
    </xf>
    <xf numFmtId="0" fontId="31" fillId="0" borderId="67" xfId="0" applyFont="1" applyBorder="1" applyAlignment="1">
      <alignment vertical="center" wrapText="1"/>
    </xf>
    <xf numFmtId="0" fontId="31" fillId="0" borderId="67" xfId="0" applyFont="1" applyBorder="1" applyAlignment="1">
      <alignment horizontal="center" vertical="center"/>
    </xf>
    <xf numFmtId="170" fontId="21" fillId="0" borderId="67" xfId="0" applyNumberFormat="1" applyFont="1" applyBorder="1" applyAlignment="1">
      <alignment vertical="center"/>
    </xf>
    <xf numFmtId="4" fontId="19" fillId="0" borderId="67" xfId="34" applyNumberFormat="1" applyFont="1" applyBorder="1" applyAlignment="1">
      <alignment vertical="center"/>
    </xf>
    <xf numFmtId="4" fontId="19" fillId="0" borderId="65" xfId="34" applyNumberFormat="1" applyFont="1" applyBorder="1" applyAlignment="1">
      <alignment vertical="center"/>
    </xf>
    <xf numFmtId="0" fontId="30" fillId="0" borderId="65" xfId="0" applyFont="1" applyBorder="1" applyAlignment="1">
      <alignment horizontal="center" vertical="center"/>
    </xf>
    <xf numFmtId="0" fontId="30" fillId="0" borderId="65" xfId="0" applyFont="1" applyBorder="1" applyAlignment="1">
      <alignment horizontal="left" vertical="center"/>
    </xf>
    <xf numFmtId="0" fontId="0" fillId="0" borderId="65" xfId="0" applyBorder="1" applyAlignment="1">
      <alignment horizontal="center" vertical="center"/>
    </xf>
    <xf numFmtId="172" fontId="21" fillId="0" borderId="27" xfId="0" applyNumberFormat="1" applyFont="1" applyBorder="1" applyAlignment="1">
      <alignment vertical="center"/>
    </xf>
    <xf numFmtId="3" fontId="11" fillId="0" borderId="0" xfId="0" applyNumberFormat="1" applyFont="1" applyBorder="1"/>
    <xf numFmtId="0" fontId="53" fillId="0" borderId="0" xfId="34" applyFont="1" applyFill="1" applyBorder="1" applyAlignment="1">
      <alignment wrapText="1"/>
    </xf>
    <xf numFmtId="0" fontId="4" fillId="0" borderId="0" xfId="34" applyBorder="1"/>
    <xf numFmtId="0" fontId="4" fillId="0" borderId="0" xfId="34" applyFill="1" applyBorder="1"/>
    <xf numFmtId="0" fontId="34" fillId="0" borderId="2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72" fontId="21" fillId="0" borderId="0" xfId="0" applyNumberFormat="1" applyFont="1" applyBorder="1" applyAlignment="1">
      <alignment vertical="center"/>
    </xf>
    <xf numFmtId="0" fontId="4" fillId="0" borderId="0" xfId="34" applyBorder="1" applyAlignment="1">
      <alignment vertical="center"/>
    </xf>
    <xf numFmtId="0" fontId="0" fillId="0" borderId="27" xfId="0" applyBorder="1" applyAlignment="1">
      <alignment vertical="center"/>
    </xf>
    <xf numFmtId="173" fontId="35" fillId="25" borderId="27" xfId="0" applyNumberFormat="1" applyFont="1" applyFill="1" applyBorder="1" applyAlignment="1">
      <alignment vertical="center"/>
    </xf>
    <xf numFmtId="0" fontId="35" fillId="25" borderId="0" xfId="0" applyFont="1" applyFill="1" applyBorder="1" applyAlignment="1">
      <alignment vertical="center"/>
    </xf>
    <xf numFmtId="169" fontId="21" fillId="0" borderId="62" xfId="0" applyNumberFormat="1" applyFont="1" applyBorder="1" applyAlignment="1">
      <alignment horizontal="center" vertical="center"/>
    </xf>
    <xf numFmtId="0" fontId="30" fillId="0" borderId="65" xfId="0" applyFont="1" applyBorder="1" applyAlignment="1">
      <alignment vertical="center" wrapText="1"/>
    </xf>
    <xf numFmtId="0" fontId="0" fillId="0" borderId="67" xfId="0" applyBorder="1" applyAlignment="1">
      <alignment horizontal="left" vertical="center"/>
    </xf>
    <xf numFmtId="0" fontId="32" fillId="0" borderId="67" xfId="0" applyFont="1" applyBorder="1" applyAlignment="1">
      <alignment vertical="center" wrapText="1"/>
    </xf>
    <xf numFmtId="0" fontId="0" fillId="0" borderId="67" xfId="0" applyBorder="1" applyAlignment="1">
      <alignment horizontal="center" vertical="center"/>
    </xf>
    <xf numFmtId="0" fontId="0" fillId="0" borderId="67" xfId="0" applyBorder="1" applyAlignment="1">
      <alignment vertical="center"/>
    </xf>
    <xf numFmtId="49" fontId="6" fillId="25" borderId="16" xfId="0" applyNumberFormat="1" applyFont="1" applyFill="1" applyBorder="1" applyAlignment="1">
      <alignment vertical="center"/>
    </xf>
    <xf numFmtId="49" fontId="0" fillId="25" borderId="17" xfId="0" applyNumberFormat="1" applyFill="1" applyBorder="1" applyAlignment="1">
      <alignment vertical="center"/>
    </xf>
    <xf numFmtId="49" fontId="0" fillId="0" borderId="27" xfId="0" applyNumberForma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Alignment="1">
      <alignment vertical="center"/>
    </xf>
    <xf numFmtId="0" fontId="54" fillId="0" borderId="0" xfId="0" applyFont="1" applyProtection="1">
      <protection locked="0"/>
    </xf>
    <xf numFmtId="0" fontId="55" fillId="0" borderId="0" xfId="0" applyFont="1" applyBorder="1" applyProtection="1">
      <protection locked="0"/>
    </xf>
    <xf numFmtId="0" fontId="54" fillId="0" borderId="0" xfId="0" applyFont="1"/>
    <xf numFmtId="49" fontId="56" fillId="0" borderId="68" xfId="0" applyNumberFormat="1" applyFont="1" applyBorder="1" applyAlignment="1" applyProtection="1">
      <alignment horizontal="left"/>
      <protection locked="0"/>
    </xf>
    <xf numFmtId="0" fontId="57" fillId="0" borderId="69" xfId="0" applyFont="1" applyBorder="1" applyAlignment="1" applyProtection="1">
      <alignment horizontal="center"/>
      <protection locked="0"/>
    </xf>
    <xf numFmtId="0" fontId="57" fillId="0" borderId="69" xfId="0" applyFont="1" applyBorder="1" applyProtection="1">
      <protection locked="0"/>
    </xf>
    <xf numFmtId="2" fontId="57" fillId="0" borderId="69" xfId="0" applyNumberFormat="1" applyFont="1" applyBorder="1" applyAlignment="1" applyProtection="1">
      <alignment horizontal="right"/>
      <protection locked="0"/>
    </xf>
    <xf numFmtId="2" fontId="57" fillId="0" borderId="69" xfId="0" applyNumberFormat="1" applyFont="1" applyBorder="1" applyProtection="1">
      <protection locked="0"/>
    </xf>
    <xf numFmtId="2" fontId="56" fillId="0" borderId="69" xfId="0" applyNumberFormat="1" applyFont="1" applyBorder="1" applyProtection="1">
      <protection locked="0"/>
    </xf>
    <xf numFmtId="2" fontId="57" fillId="0" borderId="70" xfId="0" applyNumberFormat="1" applyFont="1" applyBorder="1" applyProtection="1">
      <protection locked="0"/>
    </xf>
    <xf numFmtId="49" fontId="56" fillId="0" borderId="71" xfId="0" applyNumberFormat="1" applyFont="1" applyBorder="1" applyAlignment="1" applyProtection="1">
      <alignment horizontal="left"/>
      <protection locked="0"/>
    </xf>
    <xf numFmtId="0" fontId="57" fillId="0" borderId="0" xfId="0" applyFont="1" applyBorder="1" applyAlignment="1" applyProtection="1">
      <alignment horizontal="center"/>
      <protection locked="0"/>
    </xf>
    <xf numFmtId="0" fontId="57" fillId="0" borderId="0" xfId="0" applyFont="1" applyBorder="1" applyProtection="1">
      <protection locked="0"/>
    </xf>
    <xf numFmtId="2" fontId="57" fillId="0" borderId="0" xfId="0" applyNumberFormat="1" applyFont="1" applyBorder="1" applyAlignment="1" applyProtection="1">
      <alignment horizontal="right"/>
      <protection locked="0"/>
    </xf>
    <xf numFmtId="2" fontId="57" fillId="0" borderId="0" xfId="0" applyNumberFormat="1" applyFont="1" applyBorder="1" applyProtection="1">
      <protection locked="0"/>
    </xf>
    <xf numFmtId="4" fontId="57" fillId="0" borderId="0" xfId="0" applyNumberFormat="1" applyFont="1" applyBorder="1" applyProtection="1">
      <protection locked="0"/>
    </xf>
    <xf numFmtId="2" fontId="57" fillId="0" borderId="72" xfId="0" applyNumberFormat="1" applyFont="1" applyBorder="1" applyProtection="1">
      <protection locked="0"/>
    </xf>
    <xf numFmtId="0" fontId="54" fillId="0" borderId="0" xfId="0" applyFont="1" applyBorder="1" applyProtection="1">
      <protection locked="0"/>
    </xf>
    <xf numFmtId="49" fontId="57" fillId="0" borderId="71" xfId="0" applyNumberFormat="1" applyFont="1" applyBorder="1" applyAlignment="1" applyProtection="1">
      <alignment horizontal="left"/>
      <protection locked="0"/>
    </xf>
    <xf numFmtId="4" fontId="56" fillId="0" borderId="69" xfId="0" applyNumberFormat="1" applyFont="1" applyBorder="1" applyProtection="1">
      <protection locked="0"/>
    </xf>
    <xf numFmtId="2" fontId="54" fillId="0" borderId="0" xfId="0" applyNumberFormat="1" applyFont="1" applyBorder="1" applyProtection="1">
      <protection locked="0"/>
    </xf>
    <xf numFmtId="49" fontId="56" fillId="0" borderId="0" xfId="0" applyNumberFormat="1" applyFont="1" applyBorder="1" applyAlignment="1" applyProtection="1">
      <alignment horizontal="left"/>
      <protection locked="0"/>
    </xf>
    <xf numFmtId="4" fontId="56" fillId="0" borderId="0" xfId="0" applyNumberFormat="1" applyFont="1" applyBorder="1" applyProtection="1">
      <protection locked="0"/>
    </xf>
    <xf numFmtId="0" fontId="0" fillId="0" borderId="73" xfId="0" applyFont="1" applyBorder="1" applyAlignment="1">
      <alignment horizontal="center"/>
    </xf>
    <xf numFmtId="49" fontId="55" fillId="0" borderId="74" xfId="0" applyNumberFormat="1" applyFont="1" applyBorder="1" applyAlignment="1" applyProtection="1">
      <alignment horizontal="left"/>
      <protection locked="0"/>
    </xf>
    <xf numFmtId="0" fontId="55" fillId="0" borderId="74" xfId="0" applyFont="1" applyBorder="1" applyAlignment="1" applyProtection="1">
      <alignment horizontal="center"/>
      <protection locked="0"/>
    </xf>
    <xf numFmtId="0" fontId="55" fillId="0" borderId="75" xfId="0" applyFont="1" applyBorder="1" applyAlignment="1" applyProtection="1">
      <alignment horizontal="center"/>
      <protection locked="0"/>
    </xf>
    <xf numFmtId="2" fontId="55" fillId="0" borderId="76" xfId="0" applyNumberFormat="1" applyFont="1" applyBorder="1" applyAlignment="1" applyProtection="1">
      <alignment horizontal="center"/>
      <protection locked="0"/>
    </xf>
    <xf numFmtId="2" fontId="55" fillId="0" borderId="76" xfId="0" applyNumberFormat="1" applyFont="1" applyBorder="1" applyAlignment="1" applyProtection="1">
      <alignment horizontal="center" wrapText="1"/>
      <protection locked="0"/>
    </xf>
    <xf numFmtId="0" fontId="12" fillId="0" borderId="0" xfId="0" applyFont="1" applyFill="1" applyBorder="1"/>
    <xf numFmtId="174" fontId="12" fillId="0" borderId="0" xfId="0" applyNumberFormat="1" applyFont="1" applyFill="1" applyBorder="1" applyProtection="1">
      <protection hidden="1"/>
    </xf>
    <xf numFmtId="0" fontId="0" fillId="0" borderId="77" xfId="0" applyBorder="1"/>
    <xf numFmtId="49" fontId="55" fillId="0" borderId="78" xfId="0" applyNumberFormat="1" applyFont="1" applyBorder="1" applyAlignment="1" applyProtection="1">
      <alignment horizontal="left"/>
      <protection locked="0"/>
    </xf>
    <xf numFmtId="0" fontId="55" fillId="0" borderId="78" xfId="0" applyFont="1" applyBorder="1" applyAlignment="1" applyProtection="1">
      <alignment horizontal="center"/>
      <protection locked="0"/>
    </xf>
    <xf numFmtId="0" fontId="55" fillId="0" borderId="76" xfId="0" applyFont="1" applyBorder="1" applyAlignment="1" applyProtection="1">
      <alignment horizontal="center" wrapText="1"/>
      <protection locked="0"/>
    </xf>
    <xf numFmtId="0" fontId="55" fillId="0" borderId="76" xfId="0" applyFont="1" applyBorder="1" applyAlignment="1" applyProtection="1">
      <alignment horizontal="center"/>
      <protection locked="0"/>
    </xf>
    <xf numFmtId="0" fontId="58" fillId="0" borderId="79" xfId="0" applyFont="1" applyFill="1" applyBorder="1" applyAlignment="1">
      <alignment horizontal="center"/>
    </xf>
    <xf numFmtId="0" fontId="55" fillId="0" borderId="76" xfId="0" applyFont="1" applyBorder="1" applyAlignment="1" applyProtection="1">
      <alignment horizontal="left"/>
      <protection locked="0"/>
    </xf>
    <xf numFmtId="0" fontId="54" fillId="0" borderId="76" xfId="0" applyFont="1" applyBorder="1" applyProtection="1">
      <protection locked="0"/>
    </xf>
    <xf numFmtId="4" fontId="54" fillId="0" borderId="76" xfId="0" applyNumberFormat="1" applyFont="1" applyBorder="1" applyAlignment="1" applyProtection="1">
      <alignment horizontal="right" wrapText="1"/>
      <protection locked="0"/>
    </xf>
    <xf numFmtId="4" fontId="54" fillId="0" borderId="76" xfId="0" applyNumberFormat="1" applyFont="1" applyBorder="1" applyAlignment="1" applyProtection="1">
      <alignment horizontal="right"/>
      <protection locked="0"/>
    </xf>
    <xf numFmtId="0" fontId="54" fillId="0" borderId="78" xfId="0" applyFont="1" applyFill="1" applyBorder="1" applyAlignment="1">
      <alignment wrapText="1"/>
    </xf>
    <xf numFmtId="0" fontId="54" fillId="0" borderId="80" xfId="0" applyFont="1" applyFill="1" applyBorder="1" applyAlignment="1">
      <alignment horizontal="center" wrapText="1"/>
    </xf>
    <xf numFmtId="4" fontId="54" fillId="0" borderId="76" xfId="0" applyNumberFormat="1" applyFont="1" applyBorder="1" applyAlignment="1">
      <alignment horizontal="right" wrapText="1"/>
    </xf>
    <xf numFmtId="4" fontId="54" fillId="0" borderId="76" xfId="0" applyNumberFormat="1" applyFont="1" applyFill="1" applyBorder="1" applyAlignment="1" applyProtection="1">
      <alignment horizontal="right"/>
      <protection locked="0"/>
    </xf>
    <xf numFmtId="4" fontId="54" fillId="0" borderId="76" xfId="0" applyNumberFormat="1" applyFont="1" applyFill="1" applyBorder="1" applyAlignment="1" applyProtection="1">
      <alignment horizontal="right" wrapText="1"/>
      <protection locked="0"/>
    </xf>
    <xf numFmtId="0" fontId="54" fillId="0" borderId="76" xfId="0" applyFont="1" applyFill="1" applyBorder="1" applyAlignment="1">
      <alignment wrapText="1"/>
    </xf>
    <xf numFmtId="0" fontId="54" fillId="0" borderId="81" xfId="0" applyFont="1" applyFill="1" applyBorder="1" applyAlignment="1">
      <alignment horizontal="center" wrapText="1"/>
    </xf>
    <xf numFmtId="4" fontId="54" fillId="0" borderId="76" xfId="0" applyNumberFormat="1" applyFont="1" applyFill="1" applyBorder="1" applyAlignment="1">
      <alignment horizontal="right" wrapText="1"/>
    </xf>
    <xf numFmtId="4" fontId="54" fillId="0" borderId="76" xfId="0" applyNumberFormat="1" applyFont="1" applyFill="1" applyBorder="1" applyAlignment="1">
      <alignment horizontal="right"/>
    </xf>
    <xf numFmtId="4" fontId="54" fillId="0" borderId="76" xfId="0" applyNumberFormat="1" applyFont="1" applyBorder="1" applyAlignment="1">
      <alignment horizontal="right"/>
    </xf>
    <xf numFmtId="4" fontId="54" fillId="0" borderId="75" xfId="0" applyNumberFormat="1" applyFont="1" applyFill="1" applyBorder="1" applyAlignment="1">
      <alignment horizontal="right" wrapText="1"/>
    </xf>
    <xf numFmtId="0" fontId="54" fillId="0" borderId="76" xfId="0" applyFont="1" applyFill="1" applyBorder="1" applyAlignment="1">
      <alignment horizontal="center" wrapText="1"/>
    </xf>
    <xf numFmtId="4" fontId="54" fillId="0" borderId="75" xfId="0" applyNumberFormat="1" applyFont="1" applyBorder="1" applyAlignment="1" applyProtection="1">
      <alignment horizontal="right" wrapText="1"/>
      <protection locked="0"/>
    </xf>
    <xf numFmtId="4" fontId="54" fillId="0" borderId="82" xfId="0" applyNumberFormat="1" applyFont="1" applyBorder="1" applyAlignment="1" applyProtection="1">
      <alignment horizontal="right" wrapText="1"/>
      <protection locked="0"/>
    </xf>
    <xf numFmtId="0" fontId="54" fillId="0" borderId="0" xfId="0" applyFont="1" applyAlignment="1">
      <alignment wrapText="1"/>
    </xf>
    <xf numFmtId="4" fontId="54" fillId="0" borderId="82" xfId="0" applyNumberFormat="1" applyFont="1" applyBorder="1" applyAlignment="1" applyProtection="1">
      <alignment horizontal="right"/>
      <protection locked="0"/>
    </xf>
    <xf numFmtId="0" fontId="54" fillId="0" borderId="76" xfId="0" applyFont="1" applyFill="1" applyBorder="1" applyAlignment="1">
      <alignment vertical="center" wrapText="1"/>
    </xf>
    <xf numFmtId="0" fontId="54" fillId="0" borderId="81" xfId="0" applyFont="1" applyFill="1" applyBorder="1" applyAlignment="1">
      <alignment horizontal="center" vertical="center" wrapText="1"/>
    </xf>
    <xf numFmtId="4" fontId="54" fillId="0" borderId="76" xfId="0" applyNumberFormat="1" applyFont="1" applyBorder="1" applyAlignment="1">
      <alignment horizontal="right" vertical="center" wrapText="1"/>
    </xf>
    <xf numFmtId="4" fontId="54" fillId="0" borderId="76" xfId="0" applyNumberFormat="1" applyFont="1" applyBorder="1" applyAlignment="1">
      <alignment horizontal="right" vertical="center"/>
    </xf>
    <xf numFmtId="4" fontId="54" fillId="0" borderId="76" xfId="0" applyNumberFormat="1" applyFont="1" applyBorder="1" applyAlignment="1" applyProtection="1">
      <alignment horizontal="right" vertical="center"/>
      <protection locked="0"/>
    </xf>
    <xf numFmtId="0" fontId="54" fillId="0" borderId="0" xfId="0" applyFont="1" applyAlignment="1">
      <alignment vertical="center"/>
    </xf>
    <xf numFmtId="0" fontId="0" fillId="0" borderId="0" xfId="0" applyAlignment="1">
      <alignment horizontal="center"/>
    </xf>
    <xf numFmtId="49" fontId="54" fillId="0" borderId="83" xfId="0" applyNumberFormat="1" applyFont="1" applyBorder="1" applyAlignment="1" applyProtection="1">
      <alignment horizontal="left"/>
      <protection locked="0"/>
    </xf>
    <xf numFmtId="4" fontId="54" fillId="0" borderId="84" xfId="0" applyNumberFormat="1" applyFont="1" applyBorder="1" applyAlignment="1" applyProtection="1">
      <alignment horizontal="center"/>
      <protection locked="0"/>
    </xf>
    <xf numFmtId="4" fontId="59" fillId="0" borderId="84" xfId="0" applyNumberFormat="1" applyFont="1" applyBorder="1" applyProtection="1">
      <protection locked="0"/>
    </xf>
    <xf numFmtId="4" fontId="54" fillId="0" borderId="84" xfId="0" applyNumberFormat="1" applyFont="1" applyBorder="1" applyAlignment="1" applyProtection="1">
      <alignment horizontal="right"/>
      <protection locked="0"/>
    </xf>
    <xf numFmtId="4" fontId="55" fillId="0" borderId="84" xfId="0" applyNumberFormat="1" applyFont="1" applyBorder="1" applyProtection="1">
      <protection locked="0"/>
    </xf>
    <xf numFmtId="4" fontId="54" fillId="0" borderId="84" xfId="0" applyNumberFormat="1" applyFont="1" applyBorder="1" applyProtection="1">
      <protection locked="0"/>
    </xf>
    <xf numFmtId="4" fontId="54" fillId="0" borderId="85" xfId="0" applyNumberFormat="1" applyFont="1" applyBorder="1" applyProtection="1">
      <protection locked="0"/>
    </xf>
    <xf numFmtId="49" fontId="54" fillId="0" borderId="86" xfId="0" applyNumberFormat="1" applyFont="1" applyBorder="1" applyAlignment="1" applyProtection="1">
      <alignment horizontal="left"/>
      <protection locked="0"/>
    </xf>
    <xf numFmtId="9" fontId="54" fillId="0" borderId="87" xfId="0" applyNumberFormat="1" applyFont="1" applyBorder="1" applyProtection="1">
      <protection locked="0"/>
    </xf>
    <xf numFmtId="4" fontId="54" fillId="0" borderId="87" xfId="0" applyNumberFormat="1" applyFont="1" applyBorder="1" applyAlignment="1" applyProtection="1">
      <alignment horizontal="right"/>
      <protection locked="0"/>
    </xf>
    <xf numFmtId="4" fontId="54" fillId="0" borderId="87" xfId="0" applyNumberFormat="1" applyFont="1" applyBorder="1" applyProtection="1">
      <protection locked="0"/>
    </xf>
    <xf numFmtId="4" fontId="54" fillId="0" borderId="0" xfId="0" applyNumberFormat="1" applyFont="1" applyBorder="1" applyProtection="1">
      <protection locked="0"/>
    </xf>
    <xf numFmtId="4" fontId="54" fillId="0" borderId="72" xfId="0" applyNumberFormat="1" applyFont="1" applyBorder="1" applyProtection="1">
      <protection locked="0"/>
    </xf>
    <xf numFmtId="49" fontId="54" fillId="0" borderId="88" xfId="0" applyNumberFormat="1" applyFont="1" applyBorder="1" applyAlignment="1" applyProtection="1">
      <alignment horizontal="left"/>
      <protection locked="0"/>
    </xf>
    <xf numFmtId="4" fontId="54" fillId="0" borderId="76" xfId="0" applyNumberFormat="1" applyFont="1" applyBorder="1" applyAlignment="1" applyProtection="1">
      <alignment horizontal="center"/>
      <protection locked="0"/>
    </xf>
    <xf numFmtId="4" fontId="59" fillId="0" borderId="76" xfId="0" applyNumberFormat="1" applyFont="1" applyBorder="1" applyProtection="1">
      <protection locked="0"/>
    </xf>
    <xf numFmtId="4" fontId="54" fillId="0" borderId="76" xfId="0" applyNumberFormat="1" applyFont="1" applyBorder="1" applyProtection="1">
      <protection locked="0"/>
    </xf>
    <xf numFmtId="4" fontId="55" fillId="0" borderId="76" xfId="0" applyNumberFormat="1" applyFont="1" applyBorder="1" applyProtection="1">
      <protection locked="0"/>
    </xf>
    <xf numFmtId="4" fontId="55" fillId="0" borderId="89" xfId="0" applyNumberFormat="1" applyFont="1" applyBorder="1" applyProtection="1">
      <protection locked="0"/>
    </xf>
    <xf numFmtId="49" fontId="54" fillId="0" borderId="90" xfId="0" applyNumberFormat="1" applyFont="1" applyBorder="1" applyAlignment="1" applyProtection="1">
      <alignment horizontal="left"/>
      <protection locked="0"/>
    </xf>
    <xf numFmtId="9" fontId="54" fillId="0" borderId="91" xfId="0" applyNumberFormat="1" applyFont="1" applyBorder="1" applyProtection="1">
      <protection locked="0"/>
    </xf>
    <xf numFmtId="4" fontId="59" fillId="0" borderId="91" xfId="0" applyNumberFormat="1" applyFont="1" applyBorder="1" applyProtection="1">
      <protection locked="0"/>
    </xf>
    <xf numFmtId="4" fontId="54" fillId="0" borderId="91" xfId="0" applyNumberFormat="1" applyFont="1" applyBorder="1" applyAlignment="1" applyProtection="1">
      <alignment horizontal="right"/>
      <protection locked="0"/>
    </xf>
    <xf numFmtId="4" fontId="54" fillId="0" borderId="91" xfId="0" applyNumberFormat="1" applyFont="1" applyBorder="1" applyProtection="1">
      <protection locked="0"/>
    </xf>
    <xf numFmtId="4" fontId="54" fillId="0" borderId="92" xfId="0" applyNumberFormat="1" applyFont="1" applyBorder="1" applyProtection="1">
      <protection locked="0"/>
    </xf>
    <xf numFmtId="4" fontId="54" fillId="0" borderId="0" xfId="0" applyNumberFormat="1" applyFont="1"/>
    <xf numFmtId="49" fontId="54" fillId="0" borderId="0" xfId="0" applyNumberFormat="1" applyFont="1" applyBorder="1" applyAlignment="1" applyProtection="1">
      <alignment horizontal="left"/>
      <protection locked="0"/>
    </xf>
    <xf numFmtId="9" fontId="54" fillId="0" borderId="0" xfId="0" applyNumberFormat="1" applyFont="1" applyBorder="1" applyProtection="1">
      <protection locked="0"/>
    </xf>
    <xf numFmtId="4" fontId="59" fillId="0" borderId="0" xfId="0" applyNumberFormat="1" applyFont="1" applyBorder="1" applyProtection="1">
      <protection locked="0"/>
    </xf>
    <xf numFmtId="4" fontId="54" fillId="0" borderId="0" xfId="0" applyNumberFormat="1" applyFont="1" applyBorder="1" applyAlignment="1" applyProtection="1">
      <alignment horizontal="right"/>
      <protection locked="0"/>
    </xf>
    <xf numFmtId="49" fontId="55" fillId="0" borderId="76" xfId="0" applyNumberFormat="1" applyFont="1" applyBorder="1" applyAlignment="1">
      <alignment horizontal="left" wrapText="1"/>
    </xf>
    <xf numFmtId="0" fontId="54" fillId="0" borderId="76" xfId="0" applyFont="1" applyBorder="1" applyAlignment="1">
      <alignment horizontal="center"/>
    </xf>
    <xf numFmtId="0" fontId="54" fillId="0" borderId="76" xfId="0" applyFont="1" applyBorder="1"/>
    <xf numFmtId="49" fontId="54" fillId="0" borderId="76" xfId="0" applyNumberFormat="1" applyFont="1" applyBorder="1" applyAlignment="1">
      <alignment horizontal="left"/>
    </xf>
    <xf numFmtId="49" fontId="54" fillId="0" borderId="93" xfId="0" applyNumberFormat="1" applyFont="1" applyBorder="1" applyAlignment="1">
      <alignment horizontal="left"/>
    </xf>
    <xf numFmtId="4" fontId="54" fillId="0" borderId="94" xfId="0" applyNumberFormat="1" applyFont="1" applyBorder="1" applyAlignment="1">
      <alignment horizontal="center"/>
    </xf>
    <xf numFmtId="4" fontId="59" fillId="0" borderId="94" xfId="0" applyNumberFormat="1" applyFont="1" applyBorder="1"/>
    <xf numFmtId="4" fontId="54" fillId="0" borderId="94" xfId="0" applyNumberFormat="1" applyFont="1" applyBorder="1" applyAlignment="1">
      <alignment horizontal="right"/>
    </xf>
    <xf numFmtId="4" fontId="55" fillId="0" borderId="94" xfId="0" applyNumberFormat="1" applyFont="1" applyBorder="1"/>
    <xf numFmtId="4" fontId="54" fillId="0" borderId="94" xfId="0" applyNumberFormat="1" applyFont="1" applyBorder="1"/>
    <xf numFmtId="4" fontId="54" fillId="0" borderId="95" xfId="0" applyNumberFormat="1" applyFont="1" applyBorder="1"/>
    <xf numFmtId="49" fontId="54" fillId="0" borderId="0" xfId="0" applyNumberFormat="1" applyFont="1" applyAlignment="1">
      <alignment horizontal="left"/>
    </xf>
    <xf numFmtId="0" fontId="54" fillId="0" borderId="0" xfId="0" applyFont="1" applyAlignment="1">
      <alignment horizontal="center"/>
    </xf>
    <xf numFmtId="2" fontId="54" fillId="0" borderId="0" xfId="0" applyNumberFormat="1" applyFont="1" applyAlignment="1">
      <alignment horizontal="right"/>
    </xf>
    <xf numFmtId="2" fontId="54" fillId="0" borderId="0" xfId="0" applyNumberFormat="1" applyFont="1"/>
    <xf numFmtId="49" fontId="60" fillId="0" borderId="0" xfId="0" applyNumberFormat="1" applyFont="1" applyAlignment="1">
      <alignment horizontal="left"/>
    </xf>
    <xf numFmtId="49" fontId="55" fillId="0" borderId="0" xfId="0" applyNumberFormat="1" applyFont="1" applyAlignment="1">
      <alignment horizontal="left"/>
    </xf>
    <xf numFmtId="49" fontId="54" fillId="0" borderId="96" xfId="0" applyNumberFormat="1" applyFont="1" applyBorder="1" applyAlignment="1">
      <alignment horizontal="left"/>
    </xf>
    <xf numFmtId="0" fontId="12" fillId="0" borderId="0" xfId="0" applyFont="1" applyAlignment="1">
      <alignment horizontal="left" vertical="top" wrapText="1"/>
    </xf>
    <xf numFmtId="0" fontId="31" fillId="0" borderId="62" xfId="0" applyFont="1" applyBorder="1" applyAlignment="1">
      <alignment horizontal="left" vertical="center"/>
    </xf>
    <xf numFmtId="0" fontId="31" fillId="0" borderId="62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62" fillId="0" borderId="0" xfId="34" applyFont="1" applyFill="1" applyAlignment="1">
      <alignment horizontal="right"/>
    </xf>
    <xf numFmtId="0" fontId="62" fillId="0" borderId="0" xfId="34" applyFont="1" applyFill="1"/>
    <xf numFmtId="3" fontId="63" fillId="0" borderId="0" xfId="34" applyNumberFormat="1" applyFont="1" applyFill="1"/>
    <xf numFmtId="3" fontId="62" fillId="0" borderId="0" xfId="34" applyNumberFormat="1" applyFont="1" applyFill="1"/>
    <xf numFmtId="0" fontId="62" fillId="0" borderId="0" xfId="34" applyFont="1" applyFill="1" applyAlignment="1">
      <alignment horizontal="right" vertical="center"/>
    </xf>
    <xf numFmtId="0" fontId="64" fillId="0" borderId="0" xfId="34" applyFont="1" applyFill="1" applyAlignment="1">
      <alignment vertical="center"/>
    </xf>
    <xf numFmtId="0" fontId="62" fillId="0" borderId="0" xfId="34" applyFont="1" applyFill="1" applyAlignment="1">
      <alignment vertical="center"/>
    </xf>
    <xf numFmtId="3" fontId="63" fillId="0" borderId="97" xfId="34" applyNumberFormat="1" applyFont="1" applyFill="1" applyBorder="1"/>
    <xf numFmtId="4" fontId="62" fillId="0" borderId="98" xfId="34" applyNumberFormat="1" applyFont="1" applyFill="1" applyBorder="1"/>
    <xf numFmtId="0" fontId="4" fillId="25" borderId="67" xfId="34" applyFill="1" applyBorder="1" applyAlignment="1">
      <alignment horizontal="center"/>
    </xf>
    <xf numFmtId="49" fontId="7" fillId="25" borderId="67" xfId="34" applyNumberFormat="1" applyFont="1" applyFill="1" applyBorder="1" applyAlignment="1">
      <alignment horizontal="left"/>
    </xf>
    <xf numFmtId="0" fontId="7" fillId="25" borderId="67" xfId="34" applyFont="1" applyFill="1" applyBorder="1" applyAlignment="1">
      <alignment wrapText="1"/>
    </xf>
    <xf numFmtId="168" fontId="4" fillId="25" borderId="67" xfId="34" applyNumberFormat="1" applyFill="1" applyBorder="1" applyAlignment="1">
      <alignment horizontal="right"/>
    </xf>
    <xf numFmtId="168" fontId="4" fillId="25" borderId="67" xfId="34" applyNumberFormat="1" applyFont="1" applyFill="1" applyBorder="1" applyAlignment="1">
      <alignment horizontal="right"/>
    </xf>
    <xf numFmtId="4" fontId="9" fillId="25" borderId="67" xfId="34" applyNumberFormat="1" applyFont="1" applyFill="1" applyBorder="1"/>
    <xf numFmtId="0" fontId="65" fillId="0" borderId="0" xfId="0" applyFont="1"/>
    <xf numFmtId="0" fontId="66" fillId="0" borderId="0" xfId="0" applyFont="1"/>
    <xf numFmtId="0" fontId="67" fillId="25" borderId="62" xfId="0" applyFont="1" applyFill="1" applyBorder="1" applyAlignment="1">
      <alignment horizontal="center" vertical="center"/>
    </xf>
    <xf numFmtId="0" fontId="68" fillId="0" borderId="62" xfId="0" applyFont="1" applyBorder="1" applyAlignment="1">
      <alignment horizontal="center" vertical="center"/>
    </xf>
    <xf numFmtId="0" fontId="68" fillId="0" borderId="62" xfId="0" applyFont="1" applyBorder="1" applyAlignment="1">
      <alignment horizontal="left" vertical="center"/>
    </xf>
    <xf numFmtId="0" fontId="34" fillId="0" borderId="62" xfId="0" applyFont="1" applyBorder="1" applyAlignment="1">
      <alignment horizontal="center" vertical="center"/>
    </xf>
    <xf numFmtId="172" fontId="21" fillId="0" borderId="62" xfId="0" applyNumberFormat="1" applyFont="1" applyBorder="1" applyAlignment="1">
      <alignment vertical="center"/>
    </xf>
    <xf numFmtId="0" fontId="35" fillId="25" borderId="62" xfId="0" applyFont="1" applyFill="1" applyBorder="1" applyAlignment="1">
      <alignment horizontal="center" vertical="center"/>
    </xf>
    <xf numFmtId="0" fontId="35" fillId="25" borderId="62" xfId="0" applyFont="1" applyFill="1" applyBorder="1" applyAlignment="1">
      <alignment horizontal="left" vertical="center"/>
    </xf>
    <xf numFmtId="0" fontId="35" fillId="25" borderId="62" xfId="0" applyFont="1" applyFill="1" applyBorder="1" applyAlignment="1">
      <alignment vertical="center"/>
    </xf>
    <xf numFmtId="173" fontId="35" fillId="25" borderId="62" xfId="0" applyNumberFormat="1" applyFont="1" applyFill="1" applyBorder="1" applyAlignment="1">
      <alignment vertical="center"/>
    </xf>
    <xf numFmtId="0" fontId="73" fillId="26" borderId="62" xfId="0" applyFont="1" applyFill="1" applyBorder="1" applyAlignment="1">
      <alignment horizontal="center" vertical="center"/>
    </xf>
    <xf numFmtId="0" fontId="73" fillId="26" borderId="62" xfId="0" applyFont="1" applyFill="1" applyBorder="1" applyAlignment="1">
      <alignment horizontal="left" vertical="center"/>
    </xf>
    <xf numFmtId="0" fontId="73" fillId="26" borderId="62" xfId="0" applyFont="1" applyFill="1" applyBorder="1" applyAlignment="1">
      <alignment vertical="center"/>
    </xf>
    <xf numFmtId="173" fontId="73" fillId="26" borderId="62" xfId="0" applyNumberFormat="1" applyFont="1" applyFill="1" applyBorder="1" applyAlignment="1">
      <alignment vertical="center"/>
    </xf>
    <xf numFmtId="0" fontId="33" fillId="28" borderId="62" xfId="0" applyFont="1" applyFill="1" applyBorder="1" applyAlignment="1">
      <alignment horizontal="center" vertical="center"/>
    </xf>
    <xf numFmtId="0" fontId="33" fillId="28" borderId="62" xfId="0" applyFont="1" applyFill="1" applyBorder="1" applyAlignment="1">
      <alignment horizontal="left" vertical="center"/>
    </xf>
    <xf numFmtId="0" fontId="33" fillId="28" borderId="62" xfId="0" applyFont="1" applyFill="1" applyBorder="1" applyAlignment="1">
      <alignment vertical="center"/>
    </xf>
    <xf numFmtId="173" fontId="33" fillId="28" borderId="62" xfId="0" applyNumberFormat="1" applyFont="1" applyFill="1" applyBorder="1" applyAlignment="1">
      <alignment vertical="center"/>
    </xf>
    <xf numFmtId="0" fontId="30" fillId="0" borderId="62" xfId="0" applyFont="1" applyBorder="1" applyAlignment="1">
      <alignment vertical="center"/>
    </xf>
    <xf numFmtId="0" fontId="31" fillId="0" borderId="62" xfId="0" applyFont="1" applyBorder="1" applyAlignment="1">
      <alignment vertical="center"/>
    </xf>
    <xf numFmtId="0" fontId="69" fillId="0" borderId="62" xfId="0" applyFont="1" applyBorder="1" applyAlignment="1">
      <alignment vertical="center"/>
    </xf>
    <xf numFmtId="171" fontId="71" fillId="0" borderId="62" xfId="0" applyNumberFormat="1" applyFont="1" applyBorder="1" applyAlignment="1">
      <alignment horizontal="left" vertical="center"/>
    </xf>
    <xf numFmtId="0" fontId="32" fillId="0" borderId="62" xfId="0" applyFont="1" applyBorder="1" applyAlignment="1">
      <alignment vertical="center"/>
    </xf>
    <xf numFmtId="164" fontId="0" fillId="0" borderId="0" xfId="0" applyNumberFormat="1"/>
    <xf numFmtId="164" fontId="67" fillId="25" borderId="62" xfId="0" applyNumberFormat="1" applyFont="1" applyFill="1" applyBorder="1" applyAlignment="1">
      <alignment horizontal="center" vertical="center"/>
    </xf>
    <xf numFmtId="164" fontId="0" fillId="0" borderId="62" xfId="0" applyNumberFormat="1" applyBorder="1" applyAlignment="1">
      <alignment vertical="center"/>
    </xf>
    <xf numFmtId="164" fontId="21" fillId="0" borderId="62" xfId="0" applyNumberFormat="1" applyFont="1" applyBorder="1" applyAlignment="1">
      <alignment vertical="center"/>
    </xf>
    <xf numFmtId="164" fontId="70" fillId="0" borderId="62" xfId="0" applyNumberFormat="1" applyFont="1" applyBorder="1" applyAlignment="1">
      <alignment vertical="center"/>
    </xf>
    <xf numFmtId="164" fontId="69" fillId="0" borderId="62" xfId="0" applyNumberFormat="1" applyFont="1" applyBorder="1" applyAlignment="1">
      <alignment vertical="center"/>
    </xf>
    <xf numFmtId="164" fontId="72" fillId="0" borderId="62" xfId="0" applyNumberFormat="1" applyFont="1" applyBorder="1" applyAlignment="1">
      <alignment vertical="center"/>
    </xf>
    <xf numFmtId="164" fontId="35" fillId="25" borderId="62" xfId="0" applyNumberFormat="1" applyFont="1" applyFill="1" applyBorder="1" applyAlignment="1">
      <alignment vertical="center"/>
    </xf>
    <xf numFmtId="164" fontId="73" fillId="26" borderId="62" xfId="0" applyNumberFormat="1" applyFont="1" applyFill="1" applyBorder="1" applyAlignment="1">
      <alignment vertical="center"/>
    </xf>
    <xf numFmtId="164" fontId="33" fillId="28" borderId="62" xfId="0" applyNumberFormat="1" applyFont="1" applyFill="1" applyBorder="1" applyAlignment="1">
      <alignment vertical="center"/>
    </xf>
    <xf numFmtId="164" fontId="15" fillId="0" borderId="0" xfId="34" applyNumberFormat="1" applyFont="1" applyAlignment="1">
      <alignment horizontal="center" wrapText="1"/>
    </xf>
    <xf numFmtId="164" fontId="17" fillId="0" borderId="0" xfId="34" applyNumberFormat="1" applyFont="1" applyAlignment="1">
      <alignment horizontal="right"/>
    </xf>
    <xf numFmtId="164" fontId="13" fillId="0" borderId="50" xfId="34" applyNumberFormat="1" applyFont="1" applyBorder="1" applyAlignment="1">
      <alignment horizontal="right"/>
    </xf>
    <xf numFmtId="164" fontId="4" fillId="0" borderId="0" xfId="34" applyNumberFormat="1" applyAlignment="1">
      <alignment horizontal="right"/>
    </xf>
    <xf numFmtId="164" fontId="18" fillId="26" borderId="40" xfId="34" applyNumberFormat="1" applyFont="1" applyFill="1" applyBorder="1" applyAlignment="1">
      <alignment horizontal="center"/>
    </xf>
    <xf numFmtId="164" fontId="18" fillId="0" borderId="0" xfId="34" applyNumberFormat="1" applyFont="1" applyFill="1" applyBorder="1" applyAlignment="1">
      <alignment horizontal="center"/>
    </xf>
    <xf numFmtId="164" fontId="18" fillId="0" borderId="35" xfId="34" applyNumberFormat="1" applyFont="1" applyFill="1" applyBorder="1" applyAlignment="1">
      <alignment horizontal="center"/>
    </xf>
    <xf numFmtId="164" fontId="21" fillId="0" borderId="65" xfId="0" applyNumberFormat="1" applyFont="1" applyBorder="1" applyAlignment="1">
      <alignment vertical="center"/>
    </xf>
    <xf numFmtId="164" fontId="21" fillId="0" borderId="63" xfId="0" applyNumberFormat="1" applyFont="1" applyBorder="1" applyAlignment="1">
      <alignment vertical="center"/>
    </xf>
    <xf numFmtId="164" fontId="0" fillId="0" borderId="63" xfId="0" applyNumberFormat="1" applyBorder="1" applyAlignment="1">
      <alignment vertical="center"/>
    </xf>
    <xf numFmtId="164" fontId="21" fillId="0" borderId="67" xfId="0" applyNumberFormat="1" applyFont="1" applyBorder="1" applyAlignment="1">
      <alignment vertical="center"/>
    </xf>
    <xf numFmtId="164" fontId="4" fillId="25" borderId="62" xfId="34" applyNumberFormat="1" applyFill="1" applyBorder="1" applyAlignment="1">
      <alignment horizontal="right"/>
    </xf>
    <xf numFmtId="164" fontId="0" fillId="0" borderId="67" xfId="0" applyNumberFormat="1" applyBorder="1" applyAlignment="1">
      <alignment vertical="center"/>
    </xf>
    <xf numFmtId="164" fontId="0" fillId="0" borderId="65" xfId="0" applyNumberFormat="1" applyBorder="1" applyAlignment="1">
      <alignment vertical="center"/>
    </xf>
    <xf numFmtId="164" fontId="4" fillId="25" borderId="65" xfId="34" applyNumberFormat="1" applyFill="1" applyBorder="1" applyAlignment="1">
      <alignment horizontal="right"/>
    </xf>
    <xf numFmtId="164" fontId="21" fillId="29" borderId="67" xfId="0" applyNumberFormat="1" applyFont="1" applyFill="1" applyBorder="1" applyAlignment="1">
      <alignment vertical="center"/>
    </xf>
    <xf numFmtId="164" fontId="21" fillId="29" borderId="63" xfId="0" applyNumberFormat="1" applyFont="1" applyFill="1" applyBorder="1" applyAlignment="1">
      <alignment vertical="center"/>
    </xf>
    <xf numFmtId="164" fontId="4" fillId="25" borderId="67" xfId="34" applyNumberFormat="1" applyFill="1" applyBorder="1" applyAlignment="1">
      <alignment horizontal="right"/>
    </xf>
    <xf numFmtId="164" fontId="33" fillId="25" borderId="55" xfId="0" applyNumberFormat="1" applyFont="1" applyFill="1" applyBorder="1" applyAlignment="1">
      <alignment vertical="center"/>
    </xf>
    <xf numFmtId="164" fontId="4" fillId="0" borderId="0" xfId="34" applyNumberFormat="1" applyFill="1" applyBorder="1" applyAlignment="1">
      <alignment horizontal="right"/>
    </xf>
    <xf numFmtId="164" fontId="4" fillId="29" borderId="62" xfId="34" applyNumberFormat="1" applyFill="1" applyBorder="1" applyAlignment="1">
      <alignment horizontal="right"/>
    </xf>
    <xf numFmtId="3" fontId="11" fillId="29" borderId="41" xfId="0" applyNumberFormat="1" applyFont="1" applyFill="1" applyBorder="1" applyAlignment="1">
      <alignment horizontal="right"/>
    </xf>
    <xf numFmtId="165" fontId="11" fillId="29" borderId="62" xfId="0" applyNumberFormat="1" applyFont="1" applyFill="1" applyBorder="1" applyAlignment="1">
      <alignment horizontal="right"/>
    </xf>
    <xf numFmtId="3" fontId="11" fillId="29" borderId="62" xfId="0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7" fillId="25" borderId="99" xfId="0" applyFont="1" applyFill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8" fillId="0" borderId="7" xfId="0" applyFont="1" applyBorder="1" applyAlignment="1">
      <alignment horizontal="left"/>
    </xf>
    <xf numFmtId="0" fontId="8" fillId="0" borderId="40" xfId="0" applyFont="1" applyBorder="1" applyAlignment="1">
      <alignment horizontal="left"/>
    </xf>
    <xf numFmtId="0" fontId="14" fillId="0" borderId="25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9" fillId="0" borderId="99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59" xfId="0" applyFont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3" fontId="9" fillId="25" borderId="45" xfId="0" applyNumberFormat="1" applyFont="1" applyFill="1" applyBorder="1" applyAlignment="1">
      <alignment horizontal="right"/>
    </xf>
    <xf numFmtId="3" fontId="9" fillId="25" borderId="61" xfId="0" applyNumberFormat="1" applyFont="1" applyFill="1" applyBorder="1" applyAlignment="1">
      <alignment horizontal="right"/>
    </xf>
    <xf numFmtId="0" fontId="4" fillId="0" borderId="100" xfId="34" applyFont="1" applyBorder="1" applyAlignment="1">
      <alignment horizontal="center"/>
    </xf>
    <xf numFmtId="0" fontId="4" fillId="0" borderId="101" xfId="34" applyFont="1" applyBorder="1" applyAlignment="1">
      <alignment horizontal="center"/>
    </xf>
    <xf numFmtId="0" fontId="4" fillId="0" borderId="102" xfId="34" applyFont="1" applyBorder="1" applyAlignment="1">
      <alignment horizontal="center"/>
    </xf>
    <xf numFmtId="0" fontId="4" fillId="0" borderId="103" xfId="34" applyFont="1" applyBorder="1" applyAlignment="1">
      <alignment horizontal="center"/>
    </xf>
    <xf numFmtId="0" fontId="4" fillId="0" borderId="104" xfId="34" applyFont="1" applyBorder="1" applyAlignment="1">
      <alignment horizontal="center"/>
    </xf>
    <xf numFmtId="0" fontId="4" fillId="0" borderId="53" xfId="34" applyFont="1" applyBorder="1" applyAlignment="1">
      <alignment horizontal="center"/>
    </xf>
    <xf numFmtId="0" fontId="4" fillId="0" borderId="105" xfId="34" applyFont="1" applyBorder="1" applyAlignment="1">
      <alignment horizontal="center"/>
    </xf>
    <xf numFmtId="0" fontId="2" fillId="0" borderId="50" xfId="34" applyFont="1" applyBorder="1" applyAlignment="1">
      <alignment wrapText="1"/>
    </xf>
    <xf numFmtId="0" fontId="3" fillId="0" borderId="51" xfId="0" applyFont="1" applyBorder="1" applyAlignment="1">
      <alignment wrapText="1"/>
    </xf>
    <xf numFmtId="0" fontId="3" fillId="0" borderId="101" xfId="0" applyFont="1" applyBorder="1" applyAlignment="1">
      <alignment wrapText="1"/>
    </xf>
    <xf numFmtId="49" fontId="4" fillId="0" borderId="102" xfId="34" applyNumberFormat="1" applyFont="1" applyBorder="1" applyAlignment="1">
      <alignment horizontal="center"/>
    </xf>
    <xf numFmtId="0" fontId="4" fillId="0" borderId="104" xfId="34" applyBorder="1" applyAlignment="1">
      <alignment horizontal="center" shrinkToFit="1"/>
    </xf>
    <xf numFmtId="0" fontId="4" fillId="0" borderId="53" xfId="34" applyBorder="1" applyAlignment="1">
      <alignment horizontal="center" shrinkToFit="1"/>
    </xf>
    <xf numFmtId="0" fontId="4" fillId="0" borderId="105" xfId="34" applyBorder="1" applyAlignment="1">
      <alignment horizontal="center" shrinkToFit="1"/>
    </xf>
    <xf numFmtId="2" fontId="55" fillId="0" borderId="76" xfId="0" applyNumberFormat="1" applyFont="1" applyBorder="1" applyAlignment="1" applyProtection="1">
      <alignment horizontal="center"/>
      <protection locked="0"/>
    </xf>
    <xf numFmtId="2" fontId="55" fillId="0" borderId="76" xfId="0" applyNumberFormat="1" applyFont="1" applyBorder="1" applyAlignment="1" applyProtection="1">
      <alignment horizontal="center" wrapText="1"/>
      <protection locked="0"/>
    </xf>
  </cellXfs>
  <cellStyles count="51">
    <cellStyle name="20 % – Zvýraznění1" xfId="2" xr:uid="{00000000-0005-0000-0000-000000000000}"/>
    <cellStyle name="20 % – Zvýraznění2" xfId="3" xr:uid="{00000000-0005-0000-0000-000001000000}"/>
    <cellStyle name="20 % – Zvýraznění3" xfId="4" xr:uid="{00000000-0005-0000-0000-000002000000}"/>
    <cellStyle name="20 % – Zvýraznění4" xfId="5" xr:uid="{00000000-0005-0000-0000-000003000000}"/>
    <cellStyle name="20 % – Zvýraznění5" xfId="6" xr:uid="{00000000-0005-0000-0000-000004000000}"/>
    <cellStyle name="20 % – Zvýraznění6" xfId="7" xr:uid="{00000000-0005-0000-0000-000005000000}"/>
    <cellStyle name="40 % – Zvýraznění1" xfId="8" xr:uid="{00000000-0005-0000-0000-000006000000}"/>
    <cellStyle name="40 % – Zvýraznění2" xfId="9" xr:uid="{00000000-0005-0000-0000-000007000000}"/>
    <cellStyle name="40 % – Zvýraznění3" xfId="10" xr:uid="{00000000-0005-0000-0000-000008000000}"/>
    <cellStyle name="40 % – Zvýraznění4" xfId="11" xr:uid="{00000000-0005-0000-0000-000009000000}"/>
    <cellStyle name="40 % – Zvýraznění5" xfId="12" xr:uid="{00000000-0005-0000-0000-00000A000000}"/>
    <cellStyle name="40 % – Zvýraznění6" xfId="13" xr:uid="{00000000-0005-0000-0000-00000B000000}"/>
    <cellStyle name="60 % – Zvýraznění1" xfId="14" xr:uid="{00000000-0005-0000-0000-00000C000000}"/>
    <cellStyle name="60 % – Zvýraznění2" xfId="15" xr:uid="{00000000-0005-0000-0000-00000D000000}"/>
    <cellStyle name="60 % – Zvýraznění3" xfId="16" xr:uid="{00000000-0005-0000-0000-00000E000000}"/>
    <cellStyle name="60 % – Zvýraznění4" xfId="17" xr:uid="{00000000-0005-0000-0000-00000F000000}"/>
    <cellStyle name="60 % – Zvýraznění5" xfId="18" xr:uid="{00000000-0005-0000-0000-000010000000}"/>
    <cellStyle name="60 % – Zvýraznění6" xfId="19" xr:uid="{00000000-0005-0000-0000-000011000000}"/>
    <cellStyle name="blokcen" xfId="20" xr:uid="{00000000-0005-0000-0000-000012000000}"/>
    <cellStyle name="Celkem" xfId="21" builtinId="25" customBuiltin="1"/>
    <cellStyle name="ceník" xfId="22" xr:uid="{00000000-0005-0000-0000-000014000000}"/>
    <cellStyle name="čárky [0]_Interier" xfId="23" xr:uid="{00000000-0005-0000-0000-000015000000}"/>
    <cellStyle name="Kontrolní buňka" xfId="24" builtinId="23" customBuiltin="1"/>
    <cellStyle name="Nadpis 1" xfId="25" builtinId="16" customBuiltin="1"/>
    <cellStyle name="Nadpis 2" xfId="26" builtinId="17" customBuiltin="1"/>
    <cellStyle name="Nadpis 3" xfId="27" builtinId="18" customBuiltin="1"/>
    <cellStyle name="Nadpis 4" xfId="28" builtinId="19" customBuiltin="1"/>
    <cellStyle name="Název" xfId="29" builtinId="15" customBuiltin="1"/>
    <cellStyle name="Název skupiny" xfId="30" xr:uid="{00000000-0005-0000-0000-00001C000000}"/>
    <cellStyle name="Neutrální" xfId="31" builtinId="28" customBuiltin="1"/>
    <cellStyle name="Normal_GN02VoiceComOmni" xfId="32" xr:uid="{00000000-0005-0000-0000-00001E000000}"/>
    <cellStyle name="Normální" xfId="0" builtinId="0"/>
    <cellStyle name="normální 2" xfId="33" xr:uid="{00000000-0005-0000-0000-000020000000}"/>
    <cellStyle name="normální_POL.XLS" xfId="34" xr:uid="{00000000-0005-0000-0000-000021000000}"/>
    <cellStyle name="Poznámka" xfId="35" builtinId="10" customBuiltin="1"/>
    <cellStyle name="Propojená buňka" xfId="36" builtinId="24" customBuiltin="1"/>
    <cellStyle name="Správně" xfId="37" builtinId="26" customBuiltin="1"/>
    <cellStyle name="Styl 1" xfId="1" xr:uid="{00000000-0005-0000-0000-000025000000}"/>
    <cellStyle name="Špatně" xfId="38" builtinId="27" customBuiltin="1"/>
    <cellStyle name="Text upozornění" xfId="39" builtinId="11" customBuiltin="1"/>
    <cellStyle name="ucto" xfId="40" xr:uid="{00000000-0005-0000-0000-000028000000}"/>
    <cellStyle name="Vstup" xfId="41" builtinId="20" customBuiltin="1"/>
    <cellStyle name="Výpočet" xfId="42" builtinId="22" customBuiltin="1"/>
    <cellStyle name="Výstup" xfId="43" builtinId="21" customBuiltin="1"/>
    <cellStyle name="Vysvětlující text" xfId="44" builtinId="53" customBuiltin="1"/>
    <cellStyle name="Zvýraznění 1" xfId="45" builtinId="29" customBuiltin="1"/>
    <cellStyle name="Zvýraznění 2" xfId="46" builtinId="33" customBuiltin="1"/>
    <cellStyle name="Zvýraznění 3" xfId="47" builtinId="37" customBuiltin="1"/>
    <cellStyle name="Zvýraznění 4" xfId="48" builtinId="41" customBuiltin="1"/>
    <cellStyle name="Zvýraznění 5" xfId="49" builtinId="45" customBuiltin="1"/>
    <cellStyle name="Zvýraznění 6" xfId="50" builtinId="49" customBuiltin="1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4"/>
  <sheetViews>
    <sheetView view="pageBreakPreview" topLeftCell="A16" zoomScaleNormal="100" workbookViewId="0">
      <selection activeCell="B39" sqref="B3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8" max="8" width="10.28515625" bestFit="1" customWidth="1"/>
    <col min="9" max="9" width="11.42578125" bestFit="1" customWidth="1"/>
  </cols>
  <sheetData>
    <row r="1" spans="1:57" ht="21.75" customHeight="1">
      <c r="A1" s="1" t="s">
        <v>1086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132</v>
      </c>
      <c r="B3" s="4"/>
      <c r="C3" s="5" t="s">
        <v>133</v>
      </c>
      <c r="D3" s="5"/>
      <c r="E3" s="5"/>
      <c r="F3" s="5" t="s">
        <v>134</v>
      </c>
      <c r="G3" s="193">
        <v>801</v>
      </c>
    </row>
    <row r="4" spans="1:57" ht="12.95" customHeight="1">
      <c r="A4" s="7" t="s">
        <v>207</v>
      </c>
      <c r="B4" s="8"/>
      <c r="C4" s="9" t="s">
        <v>128</v>
      </c>
      <c r="D4" s="10"/>
      <c r="E4" s="10"/>
      <c r="F4" s="11"/>
      <c r="G4" s="12"/>
    </row>
    <row r="5" spans="1:57" ht="12.95" customHeight="1">
      <c r="A5" s="13" t="s">
        <v>136</v>
      </c>
      <c r="B5" s="14"/>
      <c r="C5" s="15" t="s">
        <v>137</v>
      </c>
      <c r="D5" s="15"/>
      <c r="E5" s="15"/>
      <c r="F5" s="16" t="s">
        <v>138</v>
      </c>
      <c r="G5" s="17"/>
    </row>
    <row r="6" spans="1:57" s="248" customFormat="1" ht="30.75" customHeight="1">
      <c r="A6" s="244" t="s">
        <v>198</v>
      </c>
      <c r="B6" s="245"/>
      <c r="C6" s="440" t="s">
        <v>129</v>
      </c>
      <c r="D6" s="441"/>
      <c r="E6" s="442"/>
      <c r="F6" s="246"/>
      <c r="G6" s="247"/>
    </row>
    <row r="7" spans="1:57">
      <c r="A7" s="13" t="s">
        <v>139</v>
      </c>
      <c r="B7" s="15"/>
      <c r="C7" s="443"/>
      <c r="D7" s="444"/>
      <c r="E7" s="18" t="s">
        <v>140</v>
      </c>
      <c r="F7" s="19"/>
      <c r="G7" s="20">
        <v>0</v>
      </c>
      <c r="H7" s="21"/>
      <c r="I7" s="21"/>
    </row>
    <row r="8" spans="1:57" ht="38.25" customHeight="1">
      <c r="A8" s="13" t="s">
        <v>141</v>
      </c>
      <c r="B8" s="15"/>
      <c r="C8" s="445" t="s">
        <v>130</v>
      </c>
      <c r="D8" s="446"/>
      <c r="E8" s="16" t="s">
        <v>142</v>
      </c>
      <c r="F8" s="15"/>
      <c r="G8" s="22">
        <f>IF(PocetMJ=0,,ROUND((F29+F31)/PocetMJ,1))</f>
        <v>0</v>
      </c>
    </row>
    <row r="9" spans="1:57">
      <c r="A9" s="23" t="s">
        <v>143</v>
      </c>
      <c r="B9" s="24"/>
      <c r="C9" s="24"/>
      <c r="D9" s="24"/>
      <c r="E9" s="25" t="s">
        <v>144</v>
      </c>
      <c r="F9" s="24"/>
      <c r="G9" s="131"/>
    </row>
    <row r="10" spans="1:57">
      <c r="A10" s="27" t="s">
        <v>213</v>
      </c>
      <c r="B10" s="11"/>
      <c r="C10" s="11"/>
      <c r="D10" s="11"/>
      <c r="E10" s="28" t="s">
        <v>145</v>
      </c>
      <c r="F10" s="11"/>
      <c r="G10" s="12"/>
      <c r="BA10" s="29"/>
      <c r="BB10" s="29"/>
      <c r="BC10" s="29"/>
      <c r="BD10" s="29"/>
      <c r="BE10" s="29"/>
    </row>
    <row r="11" spans="1:57">
      <c r="A11" s="27"/>
      <c r="B11" s="11"/>
      <c r="C11" s="11"/>
      <c r="D11" s="11"/>
      <c r="E11" s="447"/>
      <c r="F11" s="448"/>
      <c r="G11" s="449"/>
    </row>
    <row r="12" spans="1:57" ht="28.5" customHeight="1" thickBot="1">
      <c r="A12" s="30" t="s">
        <v>146</v>
      </c>
      <c r="B12" s="31"/>
      <c r="C12" s="31"/>
      <c r="D12" s="31"/>
      <c r="E12" s="32"/>
      <c r="F12" s="32"/>
      <c r="G12" s="33"/>
    </row>
    <row r="13" spans="1:57" ht="17.25" customHeight="1" thickBot="1">
      <c r="A13" s="34" t="s">
        <v>147</v>
      </c>
      <c r="B13" s="35"/>
      <c r="C13" s="36"/>
      <c r="D13" s="37" t="s">
        <v>148</v>
      </c>
      <c r="E13" s="38"/>
      <c r="F13" s="38"/>
      <c r="G13" s="36"/>
    </row>
    <row r="14" spans="1:57" ht="15.95" customHeight="1">
      <c r="A14" s="39"/>
      <c r="B14" s="40" t="s">
        <v>149</v>
      </c>
      <c r="C14" s="41">
        <f>Dodavka</f>
        <v>0</v>
      </c>
      <c r="D14" s="42" t="str">
        <f>Rekapitulace!A34</f>
        <v>Zařízení staveniště</v>
      </c>
      <c r="E14" s="43"/>
      <c r="F14" s="44"/>
      <c r="G14" s="41">
        <f>Rekapitulace!I34</f>
        <v>0</v>
      </c>
    </row>
    <row r="15" spans="1:57" ht="15.95" customHeight="1">
      <c r="A15" s="39" t="s">
        <v>150</v>
      </c>
      <c r="B15" s="40" t="s">
        <v>151</v>
      </c>
      <c r="C15" s="41">
        <f>Mont</f>
        <v>0</v>
      </c>
      <c r="D15" s="23"/>
      <c r="E15" s="45"/>
      <c r="F15" s="46"/>
      <c r="G15" s="41"/>
    </row>
    <row r="16" spans="1:57" ht="15.95" customHeight="1">
      <c r="A16" s="39" t="s">
        <v>152</v>
      </c>
      <c r="B16" s="40" t="s">
        <v>153</v>
      </c>
      <c r="C16" s="41">
        <f>HSV</f>
        <v>0</v>
      </c>
      <c r="D16" s="23"/>
      <c r="E16" s="45"/>
      <c r="F16" s="46"/>
      <c r="G16" s="41"/>
    </row>
    <row r="17" spans="1:9" ht="15.95" customHeight="1">
      <c r="A17" s="47" t="s">
        <v>154</v>
      </c>
      <c r="B17" s="40" t="s">
        <v>155</v>
      </c>
      <c r="C17" s="41">
        <f>PSV</f>
        <v>0</v>
      </c>
      <c r="D17" s="23"/>
      <c r="E17" s="45"/>
      <c r="F17" s="46"/>
      <c r="G17" s="41"/>
    </row>
    <row r="18" spans="1:9" ht="15.95" customHeight="1">
      <c r="A18" s="48" t="s">
        <v>156</v>
      </c>
      <c r="B18" s="40"/>
      <c r="C18" s="41">
        <f>SUM(C14:C17)</f>
        <v>0</v>
      </c>
      <c r="D18" s="49"/>
      <c r="E18" s="45"/>
      <c r="F18" s="46"/>
      <c r="G18" s="41"/>
    </row>
    <row r="19" spans="1:9" ht="15.95" customHeight="1">
      <c r="A19" s="48"/>
      <c r="B19" s="40"/>
      <c r="C19" s="41"/>
      <c r="D19" s="23"/>
      <c r="E19" s="45"/>
      <c r="F19" s="46"/>
      <c r="G19" s="41"/>
    </row>
    <row r="20" spans="1:9" ht="15.95" customHeight="1">
      <c r="A20" s="48" t="s">
        <v>157</v>
      </c>
      <c r="B20" s="40"/>
      <c r="C20" s="41">
        <f>HZS</f>
        <v>0</v>
      </c>
      <c r="D20" s="23" t="str">
        <f>Rekapitulace!A35</f>
        <v>Kompletační činnost (IČD)</v>
      </c>
      <c r="E20" s="45"/>
      <c r="F20" s="46"/>
      <c r="G20" s="41">
        <f>Rekapitulace!I35</f>
        <v>0</v>
      </c>
    </row>
    <row r="21" spans="1:9" ht="15.95" customHeight="1">
      <c r="A21" s="27" t="s">
        <v>158</v>
      </c>
      <c r="B21" s="11"/>
      <c r="C21" s="41">
        <f>C18+C20</f>
        <v>0</v>
      </c>
      <c r="D21" s="23" t="s">
        <v>199</v>
      </c>
      <c r="E21" s="45"/>
      <c r="F21" s="46"/>
      <c r="G21" s="41">
        <f>G22-SUM(G14:G20)</f>
        <v>0</v>
      </c>
    </row>
    <row r="22" spans="1:9" ht="15.95" customHeight="1" thickBot="1">
      <c r="A22" s="23" t="s">
        <v>159</v>
      </c>
      <c r="B22" s="24"/>
      <c r="C22" s="50">
        <f>C21+G22</f>
        <v>0</v>
      </c>
      <c r="D22" s="51" t="s">
        <v>160</v>
      </c>
      <c r="E22" s="52"/>
      <c r="F22" s="53"/>
      <c r="G22" s="41">
        <f>VRN</f>
        <v>0</v>
      </c>
      <c r="I22" s="29"/>
    </row>
    <row r="23" spans="1:9">
      <c r="A23" s="3" t="s">
        <v>161</v>
      </c>
      <c r="B23" s="5"/>
      <c r="C23" s="54" t="s">
        <v>162</v>
      </c>
      <c r="D23" s="5"/>
      <c r="E23" s="54" t="s">
        <v>163</v>
      </c>
      <c r="F23" s="5"/>
      <c r="G23" s="6"/>
    </row>
    <row r="24" spans="1:9">
      <c r="A24" s="13"/>
      <c r="B24" s="15"/>
      <c r="C24" s="16" t="s">
        <v>164</v>
      </c>
      <c r="D24" s="15"/>
      <c r="E24" s="16" t="s">
        <v>164</v>
      </c>
      <c r="F24" s="15"/>
      <c r="G24" s="17"/>
    </row>
    <row r="25" spans="1:9">
      <c r="A25" s="27" t="s">
        <v>165</v>
      </c>
      <c r="B25" s="55"/>
      <c r="C25" s="28" t="s">
        <v>165</v>
      </c>
      <c r="D25" s="11"/>
      <c r="E25" s="28" t="s">
        <v>165</v>
      </c>
      <c r="F25" s="11"/>
      <c r="G25" s="12"/>
    </row>
    <row r="26" spans="1:9">
      <c r="A26" s="27"/>
      <c r="B26" s="56"/>
      <c r="C26" s="28" t="s">
        <v>166</v>
      </c>
      <c r="D26" s="11"/>
      <c r="E26" s="28" t="s">
        <v>167</v>
      </c>
      <c r="F26" s="11"/>
      <c r="G26" s="12"/>
    </row>
    <row r="27" spans="1:9">
      <c r="A27" s="27"/>
      <c r="B27" s="11"/>
      <c r="C27" s="28"/>
      <c r="D27" s="11"/>
      <c r="E27" s="28"/>
      <c r="F27" s="11"/>
      <c r="G27" s="12"/>
    </row>
    <row r="28" spans="1:9" ht="97.5" customHeight="1">
      <c r="A28" s="27"/>
      <c r="B28" s="11"/>
      <c r="C28" s="28"/>
      <c r="D28" s="11"/>
      <c r="E28" s="28"/>
      <c r="F28" s="11"/>
      <c r="G28" s="12"/>
    </row>
    <row r="29" spans="1:9">
      <c r="A29" s="13" t="s">
        <v>168</v>
      </c>
      <c r="B29" s="15"/>
      <c r="C29" s="57">
        <v>21</v>
      </c>
      <c r="D29" s="15" t="s">
        <v>169</v>
      </c>
      <c r="E29" s="16"/>
      <c r="F29" s="58">
        <f>ROUND(C22-F31,0)</f>
        <v>0</v>
      </c>
      <c r="G29" s="17"/>
    </row>
    <row r="30" spans="1:9" ht="11.25" customHeight="1">
      <c r="A30" s="13" t="s">
        <v>170</v>
      </c>
      <c r="B30" s="15"/>
      <c r="C30" s="57">
        <f>SazbaDPH1</f>
        <v>21</v>
      </c>
      <c r="D30" s="15" t="s">
        <v>169</v>
      </c>
      <c r="E30" s="16"/>
      <c r="F30" s="59">
        <f>ROUND(PRODUCT(F29,C30/100),1)</f>
        <v>0</v>
      </c>
      <c r="G30" s="26"/>
    </row>
    <row r="31" spans="1:9" hidden="1">
      <c r="A31" s="124" t="s">
        <v>168</v>
      </c>
      <c r="B31" s="125"/>
      <c r="C31" s="126">
        <v>0</v>
      </c>
      <c r="D31" s="125" t="s">
        <v>169</v>
      </c>
      <c r="E31" s="127"/>
      <c r="F31" s="128">
        <v>0</v>
      </c>
      <c r="G31" s="129"/>
    </row>
    <row r="32" spans="1:9" ht="0.75" hidden="1" customHeight="1">
      <c r="A32" s="13" t="s">
        <v>170</v>
      </c>
      <c r="B32" s="15"/>
      <c r="C32" s="57">
        <f>SazbaDPH2</f>
        <v>0</v>
      </c>
      <c r="D32" s="15" t="s">
        <v>169</v>
      </c>
      <c r="E32" s="16"/>
      <c r="F32" s="59">
        <f>ROUND(PRODUCT(F31,C32/100),1)</f>
        <v>0</v>
      </c>
      <c r="G32" s="26"/>
    </row>
    <row r="33" spans="1:9" s="65" customFormat="1" ht="19.5" customHeight="1" thickBot="1">
      <c r="A33" s="60" t="s">
        <v>171</v>
      </c>
      <c r="B33" s="61"/>
      <c r="C33" s="61"/>
      <c r="D33" s="61"/>
      <c r="E33" s="62"/>
      <c r="F33" s="63">
        <f>CEILING(SUM(F29:F32),1)</f>
        <v>0</v>
      </c>
      <c r="G33" s="64"/>
      <c r="I33" s="162"/>
    </row>
    <row r="35" spans="1:9">
      <c r="A35" s="66" t="s">
        <v>172</v>
      </c>
      <c r="B35" s="66"/>
      <c r="C35" s="66"/>
      <c r="D35" s="66"/>
      <c r="E35" s="66"/>
      <c r="F35" s="66"/>
      <c r="G35" s="66"/>
      <c r="H35" t="s">
        <v>135</v>
      </c>
    </row>
    <row r="36" spans="1:9" ht="14.25" customHeight="1">
      <c r="A36" s="66"/>
      <c r="B36" s="439" t="s">
        <v>1084</v>
      </c>
      <c r="C36" s="439"/>
      <c r="D36" s="439"/>
      <c r="E36" s="439"/>
      <c r="F36" s="439"/>
      <c r="G36" s="439"/>
      <c r="H36" t="s">
        <v>135</v>
      </c>
    </row>
    <row r="37" spans="1:9" ht="12.75" customHeight="1">
      <c r="A37" s="67"/>
      <c r="B37" s="361"/>
      <c r="C37" s="361"/>
      <c r="D37" s="361"/>
      <c r="E37" s="361"/>
      <c r="F37" s="361"/>
      <c r="G37" s="361"/>
      <c r="H37" t="s">
        <v>135</v>
      </c>
    </row>
    <row r="38" spans="1:9">
      <c r="A38" s="67"/>
      <c r="B38" s="361"/>
      <c r="C38" s="361"/>
      <c r="D38" s="361"/>
      <c r="E38" s="361"/>
      <c r="F38" s="361"/>
      <c r="G38" s="361"/>
      <c r="H38" t="s">
        <v>135</v>
      </c>
    </row>
    <row r="39" spans="1:9">
      <c r="A39" s="67"/>
      <c r="B39" s="361"/>
      <c r="C39" s="361"/>
      <c r="D39" s="361"/>
      <c r="E39" s="361"/>
      <c r="F39" s="361"/>
      <c r="G39" s="361"/>
      <c r="H39" t="s">
        <v>135</v>
      </c>
    </row>
    <row r="40" spans="1:9">
      <c r="A40" s="67"/>
      <c r="B40" s="361"/>
      <c r="C40" s="361"/>
      <c r="D40" s="361"/>
      <c r="E40" s="361"/>
      <c r="F40" s="361"/>
      <c r="G40" s="361"/>
      <c r="H40" t="s">
        <v>135</v>
      </c>
    </row>
    <row r="41" spans="1:9">
      <c r="A41" s="67"/>
      <c r="B41" s="361"/>
      <c r="C41" s="361"/>
      <c r="D41" s="361"/>
      <c r="E41" s="361"/>
      <c r="F41" s="361"/>
      <c r="G41" s="361"/>
      <c r="H41" t="s">
        <v>135</v>
      </c>
    </row>
    <row r="42" spans="1:9">
      <c r="A42" s="67"/>
      <c r="B42" s="361"/>
      <c r="C42" s="361"/>
      <c r="D42" s="361"/>
      <c r="E42" s="361"/>
      <c r="F42" s="361"/>
      <c r="G42" s="361"/>
      <c r="H42" t="s">
        <v>135</v>
      </c>
    </row>
    <row r="43" spans="1:9">
      <c r="A43" s="67"/>
      <c r="B43" s="361"/>
      <c r="C43" s="361"/>
      <c r="D43" s="361"/>
      <c r="E43" s="361"/>
      <c r="F43" s="361"/>
      <c r="G43" s="361"/>
      <c r="H43" t="s">
        <v>135</v>
      </c>
    </row>
    <row r="44" spans="1:9">
      <c r="A44" s="67"/>
      <c r="B44" s="361"/>
      <c r="C44" s="361"/>
      <c r="D44" s="361"/>
      <c r="E44" s="361"/>
      <c r="F44" s="361"/>
      <c r="G44" s="361"/>
      <c r="H44" t="s">
        <v>135</v>
      </c>
    </row>
    <row r="45" spans="1:9">
      <c r="B45" s="438"/>
      <c r="C45" s="438"/>
      <c r="D45" s="438"/>
      <c r="E45" s="438"/>
      <c r="F45" s="438"/>
      <c r="G45" s="438"/>
    </row>
    <row r="46" spans="1:9">
      <c r="B46" s="438"/>
      <c r="C46" s="438"/>
      <c r="D46" s="438"/>
      <c r="E46" s="438"/>
      <c r="F46" s="438"/>
      <c r="G46" s="438"/>
    </row>
    <row r="47" spans="1:9">
      <c r="B47" s="438"/>
      <c r="C47" s="438"/>
      <c r="D47" s="438"/>
      <c r="E47" s="438"/>
      <c r="F47" s="438"/>
      <c r="G47" s="438"/>
    </row>
    <row r="48" spans="1:9">
      <c r="B48" s="438"/>
      <c r="C48" s="438"/>
      <c r="D48" s="438"/>
      <c r="E48" s="438"/>
      <c r="F48" s="438"/>
      <c r="G48" s="438"/>
    </row>
    <row r="49" spans="2:7">
      <c r="B49" s="438"/>
      <c r="C49" s="438"/>
      <c r="D49" s="438"/>
      <c r="E49" s="438"/>
      <c r="F49" s="438"/>
      <c r="G49" s="438"/>
    </row>
    <row r="50" spans="2:7">
      <c r="B50" s="438"/>
      <c r="C50" s="438"/>
      <c r="D50" s="438"/>
      <c r="E50" s="438"/>
      <c r="F50" s="438"/>
      <c r="G50" s="438"/>
    </row>
    <row r="51" spans="2:7">
      <c r="B51" s="438"/>
      <c r="C51" s="438"/>
      <c r="D51" s="438"/>
      <c r="E51" s="438"/>
      <c r="F51" s="438"/>
      <c r="G51" s="438"/>
    </row>
    <row r="52" spans="2:7">
      <c r="B52" s="438"/>
      <c r="C52" s="438"/>
      <c r="D52" s="438"/>
      <c r="E52" s="438"/>
      <c r="F52" s="438"/>
      <c r="G52" s="438"/>
    </row>
    <row r="53" spans="2:7">
      <c r="B53" s="438"/>
      <c r="C53" s="438"/>
      <c r="D53" s="438"/>
      <c r="E53" s="438"/>
      <c r="F53" s="438"/>
      <c r="G53" s="438"/>
    </row>
    <row r="54" spans="2:7">
      <c r="B54" s="438"/>
      <c r="C54" s="438"/>
      <c r="D54" s="438"/>
      <c r="E54" s="438"/>
      <c r="F54" s="438"/>
      <c r="G54" s="438"/>
    </row>
  </sheetData>
  <mergeCells count="15">
    <mergeCell ref="B52:G52"/>
    <mergeCell ref="B53:G53"/>
    <mergeCell ref="B54:G54"/>
    <mergeCell ref="B48:G48"/>
    <mergeCell ref="B49:G49"/>
    <mergeCell ref="B50:G50"/>
    <mergeCell ref="B51:G51"/>
    <mergeCell ref="B45:G45"/>
    <mergeCell ref="B46:G46"/>
    <mergeCell ref="B47:G47"/>
    <mergeCell ref="B36:G36"/>
    <mergeCell ref="C6:E6"/>
    <mergeCell ref="C7:D7"/>
    <mergeCell ref="C8:D8"/>
    <mergeCell ref="E11:G11"/>
  </mergeCells>
  <phoneticPr fontId="29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&amp;C&amp;A rozpočtu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7"/>
  <sheetViews>
    <sheetView view="pageBreakPreview" zoomScaleNormal="100" workbookViewId="0">
      <selection activeCell="G3" sqref="G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9.42578125" customWidth="1"/>
    <col min="7" max="7" width="11" customWidth="1"/>
    <col min="8" max="8" width="11.140625" customWidth="1"/>
    <col min="9" max="9" width="10.7109375" customWidth="1"/>
  </cols>
  <sheetData>
    <row r="1" spans="1:10" ht="27" customHeight="1" thickTop="1">
      <c r="A1" s="454" t="s">
        <v>136</v>
      </c>
      <c r="B1" s="455"/>
      <c r="C1" s="461" t="str">
        <f>CONCATENATE(cislostavby," ",nazevstavby)</f>
        <v>0001 Objekt Městského kulturního střediska . v Lubech</v>
      </c>
      <c r="D1" s="462"/>
      <c r="E1" s="462"/>
      <c r="F1" s="463"/>
      <c r="G1" s="68" t="s">
        <v>173</v>
      </c>
      <c r="H1" s="69"/>
      <c r="I1" s="70"/>
    </row>
    <row r="2" spans="1:10" ht="13.5" thickBot="1">
      <c r="A2" s="456" t="s">
        <v>132</v>
      </c>
      <c r="B2" s="457"/>
      <c r="C2" s="192" t="str">
        <f>CONCATENATE(cisloobjektu," ",nazevobjektu)</f>
        <v>SO01 Snížení energetické náročnosti</v>
      </c>
      <c r="D2" s="71"/>
      <c r="E2" s="72"/>
      <c r="F2" s="71"/>
      <c r="G2" s="458" t="s">
        <v>1087</v>
      </c>
      <c r="H2" s="459"/>
      <c r="I2" s="460"/>
    </row>
    <row r="3" spans="1:10" ht="13.5" thickTop="1">
      <c r="F3" s="11"/>
    </row>
    <row r="4" spans="1:10" ht="19.5" customHeight="1">
      <c r="A4" s="73" t="s">
        <v>174</v>
      </c>
      <c r="B4" s="1"/>
      <c r="C4" s="1"/>
      <c r="D4" s="1"/>
      <c r="E4" s="74"/>
      <c r="F4" s="1"/>
      <c r="G4" s="1"/>
      <c r="H4" s="1"/>
      <c r="I4" s="1"/>
    </row>
    <row r="5" spans="1:10" ht="13.5" thickBot="1"/>
    <row r="6" spans="1:10" s="11" customFormat="1" ht="13.5" thickBot="1">
      <c r="A6" s="75"/>
      <c r="B6" s="76" t="s">
        <v>175</v>
      </c>
      <c r="C6" s="76"/>
      <c r="D6" s="77"/>
      <c r="E6" s="78" t="s">
        <v>176</v>
      </c>
      <c r="F6" s="79" t="s">
        <v>177</v>
      </c>
      <c r="G6" s="79" t="s">
        <v>178</v>
      </c>
      <c r="H6" s="79" t="s">
        <v>179</v>
      </c>
      <c r="I6" s="80" t="s">
        <v>157</v>
      </c>
    </row>
    <row r="7" spans="1:10" s="11" customFormat="1">
      <c r="A7" s="148">
        <f>Položky!B10</f>
        <v>100</v>
      </c>
      <c r="B7" s="145" t="str">
        <f>Položky!C10</f>
        <v xml:space="preserve">Zemní práce                         </v>
      </c>
      <c r="C7" s="146"/>
      <c r="D7" s="82"/>
      <c r="E7" s="121">
        <f>Položky!BA31</f>
        <v>0</v>
      </c>
      <c r="F7" s="122">
        <f>Položky!BB31</f>
        <v>0</v>
      </c>
      <c r="G7" s="122">
        <f>Položky!BC31</f>
        <v>0</v>
      </c>
      <c r="H7" s="122">
        <f>Položky!BD31</f>
        <v>0</v>
      </c>
      <c r="I7" s="123">
        <f>Položky!BE31</f>
        <v>0</v>
      </c>
    </row>
    <row r="8" spans="1:10" s="11" customFormat="1">
      <c r="A8" s="147">
        <f>Položky!B32</f>
        <v>210</v>
      </c>
      <c r="B8" s="81" t="str">
        <f>Položky!C32</f>
        <v xml:space="preserve">Drenáže , základy                                 </v>
      </c>
      <c r="D8" s="82"/>
      <c r="E8" s="121">
        <f>Položky!BA41</f>
        <v>0</v>
      </c>
      <c r="F8" s="122">
        <f>Položky!BB41</f>
        <v>0</v>
      </c>
      <c r="G8" s="122">
        <f>Položky!BC41</f>
        <v>0</v>
      </c>
      <c r="H8" s="122">
        <f>Položky!BD41</f>
        <v>0</v>
      </c>
      <c r="I8" s="123">
        <f>Položky!BE41</f>
        <v>0</v>
      </c>
    </row>
    <row r="9" spans="1:10" s="11" customFormat="1">
      <c r="A9" s="148">
        <f>Položky!B42</f>
        <v>500</v>
      </c>
      <c r="B9" s="81" t="str">
        <f>Položky!C42</f>
        <v xml:space="preserve">Chodníky,komunikace,rigoly                        </v>
      </c>
      <c r="D9" s="82"/>
      <c r="E9" s="121">
        <f>Položky!BA54</f>
        <v>0</v>
      </c>
      <c r="F9" s="121">
        <f>Položky!BB54</f>
        <v>0</v>
      </c>
      <c r="G9" s="121">
        <f>Položky!BC54</f>
        <v>0</v>
      </c>
      <c r="H9" s="121">
        <f>Položky!BD54</f>
        <v>0</v>
      </c>
      <c r="I9" s="121">
        <f>Položky!BE54</f>
        <v>0</v>
      </c>
    </row>
    <row r="10" spans="1:10" s="11" customFormat="1">
      <c r="A10" s="148">
        <f>Položky!B55</f>
        <v>610</v>
      </c>
      <c r="B10" s="149" t="str">
        <f>Položky!C55</f>
        <v xml:space="preserve">Úpravy povrchů vnitřní              </v>
      </c>
      <c r="D10" s="82"/>
      <c r="E10" s="121">
        <f>Položky!BA70</f>
        <v>0</v>
      </c>
      <c r="F10" s="121"/>
      <c r="G10" s="121"/>
      <c r="H10" s="121"/>
      <c r="I10" s="82"/>
    </row>
    <row r="11" spans="1:10" s="11" customFormat="1">
      <c r="A11" s="148">
        <f>Položky!B71</f>
        <v>620</v>
      </c>
      <c r="B11" s="149" t="str">
        <f>Položky!C71</f>
        <v xml:space="preserve">Úpravy povrchů vnější               </v>
      </c>
      <c r="D11" s="82"/>
      <c r="E11" s="121">
        <f>Položky!BA107</f>
        <v>0</v>
      </c>
      <c r="F11" s="121"/>
      <c r="G11" s="121"/>
      <c r="H11" s="121"/>
      <c r="I11" s="82"/>
    </row>
    <row r="12" spans="1:10" s="11" customFormat="1">
      <c r="A12" s="148">
        <f>Položky!B108</f>
        <v>630</v>
      </c>
      <c r="B12" s="149" t="str">
        <f>Položky!C108</f>
        <v xml:space="preserve">Podlahové konstrukce                </v>
      </c>
      <c r="D12" s="82"/>
      <c r="E12" s="121">
        <f>Položky!BA112</f>
        <v>0</v>
      </c>
      <c r="F12" s="121"/>
      <c r="G12" s="121"/>
      <c r="H12" s="121"/>
      <c r="I12" s="82"/>
      <c r="J12" s="190"/>
    </row>
    <row r="13" spans="1:10" s="11" customFormat="1">
      <c r="A13" s="148">
        <f>Položky!B113</f>
        <v>640</v>
      </c>
      <c r="B13" s="149" t="str">
        <f>Položky!C113</f>
        <v xml:space="preserve">Výplně otvorů - osazování                         </v>
      </c>
      <c r="D13" s="82"/>
      <c r="E13" s="121">
        <f>Položky!BA121</f>
        <v>0</v>
      </c>
      <c r="F13" s="121">
        <f>Položky!BB121</f>
        <v>0</v>
      </c>
      <c r="G13" s="121">
        <f>Položky!BC121</f>
        <v>0</v>
      </c>
      <c r="H13" s="121">
        <f>Položky!BD121</f>
        <v>0</v>
      </c>
      <c r="I13" s="121">
        <f>Položky!BE121</f>
        <v>0</v>
      </c>
      <c r="J13" s="190"/>
    </row>
    <row r="14" spans="1:10" s="11" customFormat="1">
      <c r="A14" s="148">
        <f>Položky!B122</f>
        <v>960</v>
      </c>
      <c r="B14" s="149" t="str">
        <f>Položky!C122</f>
        <v xml:space="preserve">Bourání konstrukcí                  </v>
      </c>
      <c r="D14" s="82"/>
      <c r="E14" s="121">
        <f>Položky!BA143</f>
        <v>0</v>
      </c>
      <c r="F14" s="121">
        <f>Položky!BB143</f>
        <v>0</v>
      </c>
      <c r="G14" s="121">
        <f>Položky!BC143</f>
        <v>0</v>
      </c>
      <c r="H14" s="121">
        <f>Položky!BD143</f>
        <v>0</v>
      </c>
      <c r="I14" s="121">
        <f>Položky!BE143</f>
        <v>0</v>
      </c>
      <c r="J14" s="190"/>
    </row>
    <row r="15" spans="1:10" s="11" customFormat="1">
      <c r="A15" s="148">
        <f>Položky!B144</f>
        <v>940</v>
      </c>
      <c r="B15" s="145" t="str">
        <f>Položky!C144</f>
        <v xml:space="preserve">Lešení                              </v>
      </c>
      <c r="C15" s="146"/>
      <c r="D15" s="82"/>
      <c r="E15" s="121">
        <f>Položky!BA155</f>
        <v>0</v>
      </c>
      <c r="F15" s="121"/>
      <c r="G15" s="121"/>
      <c r="H15" s="121"/>
      <c r="I15" s="82"/>
    </row>
    <row r="16" spans="1:10" s="11" customFormat="1">
      <c r="A16" s="148">
        <f>Položky!B156</f>
        <v>900</v>
      </c>
      <c r="B16" s="145" t="str">
        <f>Položky!C156</f>
        <v xml:space="preserve">Ostatní práce a dodávky             </v>
      </c>
      <c r="C16" s="146"/>
      <c r="D16" s="82"/>
      <c r="E16" s="121">
        <f>Položky!BA172</f>
        <v>0</v>
      </c>
      <c r="F16" s="121">
        <f>Položky!BB172</f>
        <v>0</v>
      </c>
      <c r="G16" s="121">
        <f>Položky!BC172</f>
        <v>0</v>
      </c>
      <c r="H16" s="121">
        <f>Položky!BD172</f>
        <v>0</v>
      </c>
      <c r="I16" s="121">
        <f>Položky!BE172</f>
        <v>0</v>
      </c>
    </row>
    <row r="17" spans="1:57" s="11" customFormat="1">
      <c r="A17" s="148">
        <f>Položky!B173</f>
        <v>711</v>
      </c>
      <c r="B17" s="145" t="str">
        <f>Položky!C173</f>
        <v xml:space="preserve">Izolace proti vodě                  </v>
      </c>
      <c r="C17" s="146"/>
      <c r="D17" s="82"/>
      <c r="E17" s="121">
        <f>Položky!BA181</f>
        <v>0</v>
      </c>
      <c r="F17" s="121">
        <f>Položky!BB181</f>
        <v>0</v>
      </c>
      <c r="G17" s="121">
        <f>Položky!BC181</f>
        <v>0</v>
      </c>
      <c r="H17" s="121">
        <f>Položky!BD181</f>
        <v>0</v>
      </c>
      <c r="I17" s="121">
        <f>Položky!BE181</f>
        <v>0</v>
      </c>
    </row>
    <row r="18" spans="1:57" s="11" customFormat="1">
      <c r="A18" s="148">
        <f>Položky!B182</f>
        <v>712</v>
      </c>
      <c r="B18" s="145" t="str">
        <f>Položky!C182</f>
        <v xml:space="preserve">Krytiny povlakové                   </v>
      </c>
      <c r="C18" s="146"/>
      <c r="D18" s="82"/>
      <c r="E18" s="121">
        <f>Položky!BA195</f>
        <v>0</v>
      </c>
      <c r="F18" s="121">
        <f>Položky!BB195</f>
        <v>0</v>
      </c>
      <c r="G18" s="121">
        <f>Položky!BC195</f>
        <v>0</v>
      </c>
      <c r="H18" s="121">
        <f>Položky!BD195</f>
        <v>0</v>
      </c>
      <c r="I18" s="121">
        <f>Položky!BE195</f>
        <v>0</v>
      </c>
    </row>
    <row r="19" spans="1:57" s="11" customFormat="1">
      <c r="A19" s="148">
        <f>Položky!B196</f>
        <v>713</v>
      </c>
      <c r="B19" s="145" t="str">
        <f>Položky!C196</f>
        <v xml:space="preserve">Izolace tepelné                     </v>
      </c>
      <c r="C19" s="146"/>
      <c r="D19" s="82"/>
      <c r="E19" s="121">
        <f>Položky!BA203</f>
        <v>0</v>
      </c>
      <c r="F19" s="121">
        <f>Položky!BB203</f>
        <v>0</v>
      </c>
      <c r="G19" s="121">
        <f>Položky!BC203</f>
        <v>0</v>
      </c>
      <c r="H19" s="121">
        <f>Položky!BD203</f>
        <v>0</v>
      </c>
      <c r="I19" s="227"/>
    </row>
    <row r="20" spans="1:57" s="11" customFormat="1">
      <c r="A20" s="148">
        <f>Položky!B204</f>
        <v>7131</v>
      </c>
      <c r="B20" s="145" t="str">
        <f>Položky!C204</f>
        <v xml:space="preserve">Zateplení plochých střech           </v>
      </c>
      <c r="C20" s="146"/>
      <c r="D20" s="82"/>
      <c r="E20" s="121">
        <f>Položky!BA209</f>
        <v>0</v>
      </c>
      <c r="F20" s="121">
        <f>Položky!BB209</f>
        <v>0</v>
      </c>
      <c r="G20" s="121">
        <f>Položky!BC209</f>
        <v>0</v>
      </c>
      <c r="H20" s="121">
        <f>Položky!BD209</f>
        <v>0</v>
      </c>
      <c r="I20" s="227"/>
    </row>
    <row r="21" spans="1:57" s="11" customFormat="1">
      <c r="A21" s="148">
        <f>Položky!B210</f>
        <v>762</v>
      </c>
      <c r="B21" s="145" t="str">
        <f>Položky!C210</f>
        <v xml:space="preserve">Konstrukce tesařské                 </v>
      </c>
      <c r="C21" s="146"/>
      <c r="D21" s="82"/>
      <c r="E21" s="121">
        <f>Položky!BA237</f>
        <v>0</v>
      </c>
      <c r="F21" s="121">
        <f>Položky!BB237</f>
        <v>0</v>
      </c>
      <c r="G21" s="121">
        <f>Položky!BC237</f>
        <v>0</v>
      </c>
      <c r="H21" s="121">
        <f>Položky!BD237</f>
        <v>0</v>
      </c>
      <c r="I21" s="82"/>
    </row>
    <row r="22" spans="1:57" s="11" customFormat="1">
      <c r="A22" s="148">
        <f>Položky!B238</f>
        <v>764</v>
      </c>
      <c r="B22" s="145" t="str">
        <f>Položky!C238</f>
        <v xml:space="preserve">Konstrukce klempířské               </v>
      </c>
      <c r="C22" s="146"/>
      <c r="D22" s="82"/>
      <c r="E22" s="121">
        <f>Položky!BA271</f>
        <v>0</v>
      </c>
      <c r="F22" s="121">
        <f>Položky!BB271</f>
        <v>0</v>
      </c>
      <c r="G22" s="121">
        <f>Položky!BC271</f>
        <v>0</v>
      </c>
      <c r="H22" s="121">
        <f>Položky!BD271</f>
        <v>0</v>
      </c>
      <c r="I22" s="82">
        <f>Položky!BE271</f>
        <v>0</v>
      </c>
    </row>
    <row r="23" spans="1:57" s="11" customFormat="1">
      <c r="A23" s="148">
        <f>Položky!B272</f>
        <v>765</v>
      </c>
      <c r="B23" s="145" t="str">
        <f>Položky!C272</f>
        <v xml:space="preserve">Krytiny tvrdé                       </v>
      </c>
      <c r="C23" s="146"/>
      <c r="D23" s="82"/>
      <c r="E23" s="121">
        <f>Položky!BA284</f>
        <v>0</v>
      </c>
      <c r="F23" s="121">
        <f>Položky!BB284</f>
        <v>0</v>
      </c>
      <c r="G23" s="121">
        <f>Položky!BC284</f>
        <v>0</v>
      </c>
      <c r="H23" s="121">
        <f>Položky!BD284</f>
        <v>0</v>
      </c>
      <c r="I23" s="82">
        <f>Položky!BE284</f>
        <v>0</v>
      </c>
    </row>
    <row r="24" spans="1:57" s="11" customFormat="1">
      <c r="A24" s="148">
        <f>Položky!B285</f>
        <v>730</v>
      </c>
      <c r="B24" s="145" t="str">
        <f>Položky!C285</f>
        <v xml:space="preserve">Ústřední vytápění a en.management   </v>
      </c>
      <c r="C24" s="146"/>
      <c r="D24" s="82"/>
      <c r="E24" s="121">
        <f>Položky!BA288</f>
        <v>0</v>
      </c>
      <c r="F24" s="121">
        <f>Položky!BB288</f>
        <v>0</v>
      </c>
      <c r="G24" s="121">
        <f>Položky!BC288</f>
        <v>0</v>
      </c>
      <c r="H24" s="121">
        <f>Položky!BD288</f>
        <v>0</v>
      </c>
      <c r="I24" s="121">
        <f>Položky!BE288</f>
        <v>0</v>
      </c>
    </row>
    <row r="25" spans="1:57" s="11" customFormat="1">
      <c r="A25" s="148">
        <f>Položky!B289</f>
        <v>767</v>
      </c>
      <c r="B25" s="145" t="str">
        <f>Položky!C289</f>
        <v xml:space="preserve">Konstrukce kovové doplňkové                       </v>
      </c>
      <c r="C25" s="146"/>
      <c r="D25" s="82"/>
      <c r="E25" s="121">
        <f>Položky!BA300</f>
        <v>0</v>
      </c>
      <c r="F25" s="121">
        <f>Položky!BB300</f>
        <v>0</v>
      </c>
      <c r="G25" s="121">
        <f>Položky!BC300</f>
        <v>0</v>
      </c>
      <c r="H25" s="121">
        <f>Položky!BD300</f>
        <v>0</v>
      </c>
      <c r="I25" s="121">
        <f>Položky!BE300</f>
        <v>0</v>
      </c>
    </row>
    <row r="26" spans="1:57" s="11" customFormat="1">
      <c r="A26" s="148" t="str">
        <f>Položky!B301</f>
        <v xml:space="preserve">M21 </v>
      </c>
      <c r="B26" s="145" t="str">
        <f>Položky!C301</f>
        <v xml:space="preserve">Elektromontáže                      </v>
      </c>
      <c r="C26" s="146"/>
      <c r="D26" s="82"/>
      <c r="E26" s="121">
        <f>Položky!BA304</f>
        <v>0</v>
      </c>
      <c r="F26" s="121">
        <f>Položky!BB304</f>
        <v>0</v>
      </c>
      <c r="G26" s="121">
        <f>Položky!BC304</f>
        <v>0</v>
      </c>
      <c r="H26" s="121">
        <f>Položky!BD304</f>
        <v>0</v>
      </c>
      <c r="I26" s="121">
        <f>Položky!BE304</f>
        <v>0</v>
      </c>
    </row>
    <row r="27" spans="1:57" s="11" customFormat="1">
      <c r="A27" s="148">
        <f>Položky!B305</f>
        <v>979</v>
      </c>
      <c r="B27" s="145" t="str">
        <f>Položky!C305</f>
        <v xml:space="preserve">Likvidace suti                      </v>
      </c>
      <c r="C27" s="146"/>
      <c r="D27" s="82"/>
      <c r="E27" s="121">
        <f>Položky!BA320</f>
        <v>0</v>
      </c>
      <c r="F27" s="121">
        <f>Položky!BB320</f>
        <v>0</v>
      </c>
      <c r="G27" s="121">
        <f>Položky!BC320</f>
        <v>0</v>
      </c>
      <c r="H27" s="121">
        <f>Položky!BD320</f>
        <v>0</v>
      </c>
      <c r="I27" s="121">
        <f>Položky!BE320</f>
        <v>0</v>
      </c>
    </row>
    <row r="28" spans="1:57" s="11" customFormat="1" ht="13.5" thickBot="1">
      <c r="A28" s="148">
        <f>Položky!B321</f>
        <v>784</v>
      </c>
      <c r="B28" s="145" t="str">
        <f>Položky!C321</f>
        <v xml:space="preserve">Malby                                             </v>
      </c>
      <c r="C28" s="146"/>
      <c r="D28" s="82"/>
      <c r="E28" s="121">
        <f>Položky!BA324</f>
        <v>0</v>
      </c>
      <c r="F28" s="121">
        <f>Položky!BB324</f>
        <v>0</v>
      </c>
      <c r="G28" s="121"/>
      <c r="H28" s="121"/>
      <c r="I28" s="121"/>
    </row>
    <row r="29" spans="1:57" s="87" customFormat="1" ht="13.5" thickBot="1">
      <c r="A29" s="83"/>
      <c r="B29" s="84" t="s">
        <v>214</v>
      </c>
      <c r="C29" s="84"/>
      <c r="D29" s="85"/>
      <c r="E29" s="86">
        <f>SUM(E7:E28)</f>
        <v>0</v>
      </c>
      <c r="F29" s="86">
        <f>SUM(F7:F28)</f>
        <v>0</v>
      </c>
      <c r="G29" s="86">
        <f>SUM(G7:G28)</f>
        <v>0</v>
      </c>
      <c r="H29" s="86">
        <f>SUM(H7:H28)</f>
        <v>0</v>
      </c>
      <c r="I29" s="86">
        <f>SUM(I7:I28)</f>
        <v>0</v>
      </c>
      <c r="J29" s="189"/>
    </row>
    <row r="30" spans="1:57">
      <c r="A30" s="11"/>
      <c r="B30" s="11"/>
      <c r="C30" s="11"/>
      <c r="D30" s="11"/>
      <c r="E30" s="11"/>
      <c r="F30" s="11"/>
      <c r="G30" s="11"/>
      <c r="H30" s="11"/>
      <c r="I30" s="11"/>
    </row>
    <row r="31" spans="1:57" ht="19.5" customHeight="1">
      <c r="A31" s="1" t="s">
        <v>180</v>
      </c>
      <c r="B31" s="1"/>
      <c r="C31" s="1"/>
      <c r="D31" s="1"/>
      <c r="E31" s="1"/>
      <c r="F31" s="1"/>
      <c r="G31" s="88"/>
      <c r="H31" s="1"/>
      <c r="I31" s="1"/>
      <c r="BA31" s="29"/>
      <c r="BB31" s="29"/>
      <c r="BC31" s="29"/>
      <c r="BD31" s="29"/>
      <c r="BE31" s="29"/>
    </row>
    <row r="32" spans="1:57" ht="13.5" thickBot="1"/>
    <row r="33" spans="1:53">
      <c r="A33" s="89" t="s">
        <v>181</v>
      </c>
      <c r="B33" s="90"/>
      <c r="C33" s="90"/>
      <c r="D33" s="91"/>
      <c r="E33" s="92" t="s">
        <v>182</v>
      </c>
      <c r="F33" s="93" t="s">
        <v>183</v>
      </c>
      <c r="G33" s="94" t="s">
        <v>184</v>
      </c>
      <c r="H33" s="95"/>
      <c r="I33" s="96" t="s">
        <v>182</v>
      </c>
    </row>
    <row r="34" spans="1:53">
      <c r="A34" s="97" t="s">
        <v>196</v>
      </c>
      <c r="B34" s="98"/>
      <c r="C34" s="98"/>
      <c r="D34" s="99"/>
      <c r="E34" s="435">
        <v>0</v>
      </c>
      <c r="F34" s="436">
        <v>0</v>
      </c>
      <c r="G34" s="100">
        <f>CHOOSE(BA34+1,HSV+PSV,HSV+PSV+Mont,HSV+PSV+Dodavka+Mont+HZS,HSV,PSV,Mont,Dodavka,Mont+Dodavka,0)</f>
        <v>0</v>
      </c>
      <c r="H34" s="101"/>
      <c r="I34" s="102">
        <f>E34+F34*G34/100</f>
        <v>0</v>
      </c>
      <c r="BA34">
        <v>2</v>
      </c>
    </row>
    <row r="35" spans="1:53">
      <c r="A35" s="97" t="s">
        <v>197</v>
      </c>
      <c r="B35" s="98"/>
      <c r="C35" s="98"/>
      <c r="D35" s="99"/>
      <c r="E35" s="435">
        <v>0</v>
      </c>
      <c r="F35" s="436">
        <v>0</v>
      </c>
      <c r="G35" s="100">
        <f>CHOOSE(BA35+1,HSV+PSV,HSV+PSV+Mont,HSV+PSV+Dodavka+Mont,HSV,PSV,Mont,Dodavka,Mont+Dodavka,0)</f>
        <v>0</v>
      </c>
      <c r="H35" s="101"/>
      <c r="I35" s="102">
        <f>E35+F35*G35/100</f>
        <v>0</v>
      </c>
      <c r="BA35">
        <v>5</v>
      </c>
    </row>
    <row r="36" spans="1:53" ht="13.5" thickBot="1">
      <c r="A36" s="103"/>
      <c r="B36" s="104" t="s">
        <v>185</v>
      </c>
      <c r="C36" s="105"/>
      <c r="D36" s="106"/>
      <c r="E36" s="107"/>
      <c r="F36" s="108"/>
      <c r="G36" s="108"/>
      <c r="H36" s="452">
        <f>SUM(I34:I35)</f>
        <v>0</v>
      </c>
      <c r="I36" s="453"/>
    </row>
    <row r="38" spans="1:53">
      <c r="B38" s="87"/>
      <c r="F38" s="109"/>
      <c r="G38" s="110"/>
      <c r="H38" s="110"/>
      <c r="I38" s="111"/>
    </row>
    <row r="39" spans="1:53" ht="32.25" customHeight="1">
      <c r="A39" s="450" t="s">
        <v>1085</v>
      </c>
      <c r="B39" s="450"/>
      <c r="C39" s="450"/>
      <c r="D39" s="451"/>
      <c r="E39" s="437"/>
      <c r="F39" s="436"/>
      <c r="G39" s="110"/>
      <c r="H39" s="110"/>
      <c r="I39" s="111"/>
    </row>
    <row r="40" spans="1:53">
      <c r="F40" s="109"/>
      <c r="G40" s="110"/>
      <c r="H40" s="110"/>
      <c r="I40" s="111"/>
    </row>
    <row r="41" spans="1:53">
      <c r="F41" s="109"/>
      <c r="G41" s="110"/>
      <c r="H41" s="110"/>
      <c r="I41" s="111"/>
    </row>
    <row r="42" spans="1:53">
      <c r="F42" s="109"/>
      <c r="G42" s="110"/>
      <c r="H42" s="110"/>
      <c r="I42" s="111"/>
    </row>
    <row r="43" spans="1:53">
      <c r="F43" s="109"/>
      <c r="G43" s="110"/>
      <c r="H43" s="110"/>
      <c r="I43" s="111"/>
    </row>
    <row r="44" spans="1:53">
      <c r="F44" s="109"/>
      <c r="G44" s="110"/>
      <c r="H44" s="110"/>
      <c r="I44" s="111"/>
    </row>
    <row r="45" spans="1:53">
      <c r="F45" s="109"/>
      <c r="G45" s="110"/>
      <c r="H45" s="110"/>
      <c r="I45" s="111"/>
    </row>
    <row r="46" spans="1:53">
      <c r="F46" s="109"/>
      <c r="G46" s="110"/>
      <c r="H46" s="110"/>
      <c r="I46" s="111"/>
    </row>
    <row r="47" spans="1:53">
      <c r="F47" s="109"/>
      <c r="G47" s="110"/>
      <c r="H47" s="110"/>
      <c r="I47" s="111"/>
    </row>
    <row r="48" spans="1:53">
      <c r="F48" s="109"/>
      <c r="G48" s="110"/>
      <c r="H48" s="110"/>
      <c r="I48" s="111"/>
    </row>
    <row r="49" spans="6:9">
      <c r="F49" s="109"/>
      <c r="G49" s="110"/>
      <c r="H49" s="110"/>
      <c r="I49" s="111"/>
    </row>
    <row r="50" spans="6:9">
      <c r="F50" s="109"/>
      <c r="G50" s="110"/>
      <c r="H50" s="110"/>
      <c r="I50" s="111"/>
    </row>
    <row r="51" spans="6:9">
      <c r="F51" s="109"/>
      <c r="G51" s="110"/>
      <c r="H51" s="110"/>
      <c r="I51" s="111"/>
    </row>
    <row r="52" spans="6:9">
      <c r="F52" s="109"/>
      <c r="G52" s="110"/>
      <c r="H52" s="110"/>
      <c r="I52" s="111"/>
    </row>
    <row r="53" spans="6:9">
      <c r="F53" s="109"/>
      <c r="G53" s="110"/>
      <c r="H53" s="110"/>
      <c r="I53" s="111"/>
    </row>
    <row r="54" spans="6:9">
      <c r="F54" s="109"/>
      <c r="G54" s="110"/>
      <c r="H54" s="110"/>
      <c r="I54" s="111"/>
    </row>
    <row r="55" spans="6:9">
      <c r="F55" s="109"/>
      <c r="G55" s="110"/>
      <c r="H55" s="110"/>
      <c r="I55" s="111"/>
    </row>
    <row r="56" spans="6:9">
      <c r="F56" s="109"/>
      <c r="G56" s="110"/>
      <c r="H56" s="110"/>
      <c r="I56" s="111"/>
    </row>
    <row r="57" spans="6:9">
      <c r="F57" s="109"/>
      <c r="G57" s="110"/>
      <c r="H57" s="110"/>
      <c r="I57" s="111"/>
    </row>
    <row r="58" spans="6:9">
      <c r="F58" s="109"/>
      <c r="G58" s="110"/>
      <c r="H58" s="110"/>
      <c r="I58" s="111"/>
    </row>
    <row r="59" spans="6:9">
      <c r="F59" s="109"/>
      <c r="G59" s="110"/>
      <c r="H59" s="110"/>
      <c r="I59" s="111"/>
    </row>
    <row r="60" spans="6:9">
      <c r="F60" s="109"/>
      <c r="G60" s="110"/>
      <c r="H60" s="110"/>
      <c r="I60" s="111"/>
    </row>
    <row r="61" spans="6:9">
      <c r="F61" s="109"/>
      <c r="G61" s="110"/>
      <c r="H61" s="110"/>
      <c r="I61" s="111"/>
    </row>
    <row r="62" spans="6:9">
      <c r="F62" s="109"/>
      <c r="G62" s="110"/>
      <c r="H62" s="110"/>
      <c r="I62" s="111"/>
    </row>
    <row r="63" spans="6:9">
      <c r="F63" s="109"/>
      <c r="G63" s="110"/>
      <c r="H63" s="110"/>
      <c r="I63" s="111"/>
    </row>
    <row r="64" spans="6:9">
      <c r="F64" s="109"/>
      <c r="G64" s="110"/>
      <c r="H64" s="110"/>
      <c r="I64" s="111"/>
    </row>
    <row r="65" spans="6:9">
      <c r="F65" s="109"/>
      <c r="G65" s="110"/>
      <c r="H65" s="110"/>
      <c r="I65" s="111"/>
    </row>
    <row r="66" spans="6:9">
      <c r="F66" s="109"/>
      <c r="G66" s="110"/>
      <c r="H66" s="110"/>
      <c r="I66" s="111"/>
    </row>
    <row r="67" spans="6:9">
      <c r="F67" s="109"/>
      <c r="G67" s="110"/>
      <c r="H67" s="110"/>
      <c r="I67" s="111"/>
    </row>
    <row r="68" spans="6:9">
      <c r="F68" s="109"/>
      <c r="G68" s="110"/>
      <c r="H68" s="110"/>
      <c r="I68" s="111"/>
    </row>
    <row r="69" spans="6:9">
      <c r="F69" s="109"/>
      <c r="G69" s="110"/>
      <c r="H69" s="110"/>
      <c r="I69" s="111"/>
    </row>
    <row r="70" spans="6:9">
      <c r="F70" s="109"/>
      <c r="G70" s="110"/>
      <c r="H70" s="110"/>
      <c r="I70" s="111"/>
    </row>
    <row r="71" spans="6:9">
      <c r="F71" s="109"/>
      <c r="G71" s="110"/>
      <c r="H71" s="110"/>
      <c r="I71" s="111"/>
    </row>
    <row r="72" spans="6:9">
      <c r="F72" s="109"/>
      <c r="G72" s="110"/>
      <c r="H72" s="110"/>
      <c r="I72" s="111"/>
    </row>
    <row r="73" spans="6:9">
      <c r="F73" s="109"/>
      <c r="G73" s="110"/>
      <c r="H73" s="110"/>
      <c r="I73" s="111"/>
    </row>
    <row r="74" spans="6:9">
      <c r="F74" s="109"/>
      <c r="G74" s="110"/>
      <c r="H74" s="110"/>
      <c r="I74" s="111"/>
    </row>
    <row r="75" spans="6:9">
      <c r="F75" s="109"/>
      <c r="G75" s="110"/>
      <c r="H75" s="110"/>
      <c r="I75" s="111"/>
    </row>
    <row r="76" spans="6:9">
      <c r="F76" s="109"/>
      <c r="G76" s="110"/>
      <c r="H76" s="110"/>
      <c r="I76" s="111"/>
    </row>
    <row r="77" spans="6:9">
      <c r="F77" s="109"/>
      <c r="G77" s="110"/>
      <c r="H77" s="110"/>
      <c r="I77" s="111"/>
    </row>
    <row r="78" spans="6:9">
      <c r="F78" s="109"/>
      <c r="G78" s="110"/>
      <c r="H78" s="110"/>
      <c r="I78" s="111"/>
    </row>
    <row r="79" spans="6:9">
      <c r="F79" s="109"/>
      <c r="G79" s="110"/>
      <c r="H79" s="110"/>
      <c r="I79" s="111"/>
    </row>
    <row r="80" spans="6:9">
      <c r="F80" s="109"/>
      <c r="G80" s="110"/>
      <c r="H80" s="110"/>
      <c r="I80" s="111"/>
    </row>
    <row r="81" spans="6:9">
      <c r="F81" s="109"/>
      <c r="G81" s="110"/>
      <c r="H81" s="110"/>
      <c r="I81" s="111"/>
    </row>
    <row r="82" spans="6:9">
      <c r="F82" s="109"/>
      <c r="G82" s="110"/>
      <c r="H82" s="110"/>
      <c r="I82" s="111"/>
    </row>
    <row r="83" spans="6:9">
      <c r="F83" s="109"/>
      <c r="G83" s="110"/>
      <c r="H83" s="110"/>
      <c r="I83" s="111"/>
    </row>
    <row r="84" spans="6:9">
      <c r="F84" s="109"/>
      <c r="G84" s="110"/>
      <c r="H84" s="110"/>
      <c r="I84" s="111"/>
    </row>
    <row r="85" spans="6:9">
      <c r="F85" s="109"/>
      <c r="G85" s="110"/>
      <c r="H85" s="110"/>
      <c r="I85" s="111"/>
    </row>
    <row r="86" spans="6:9">
      <c r="F86" s="109"/>
      <c r="G86" s="110"/>
      <c r="H86" s="110"/>
      <c r="I86" s="111"/>
    </row>
    <row r="87" spans="6:9">
      <c r="F87" s="109"/>
      <c r="G87" s="110"/>
      <c r="H87" s="110"/>
      <c r="I87" s="111"/>
    </row>
  </sheetData>
  <mergeCells count="6">
    <mergeCell ref="A39:D39"/>
    <mergeCell ref="H36:I36"/>
    <mergeCell ref="A1:B1"/>
    <mergeCell ref="A2:B2"/>
    <mergeCell ref="G2:I2"/>
    <mergeCell ref="C1:F1"/>
  </mergeCells>
  <phoneticPr fontId="29" type="noConversion"/>
  <conditionalFormatting sqref="E7:I28">
    <cfRule type="cellIs" dxfId="1" priority="1" stopIfTrue="1" operator="equal">
      <formula>0</formula>
    </cfRule>
  </conditionalFormatting>
  <pageMargins left="0.59055118110236227" right="0.39370078740157483" top="0.98425196850393704" bottom="0.98425196850393704" header="0.51181102362204722" footer="0.51181102362204722"/>
  <pageSetup paperSize="9" scale="95" orientation="portrait" horizontalDpi="300" verticalDpi="300" r:id="rId1"/>
  <headerFooter alignWithMargins="0"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IV327"/>
  <sheetViews>
    <sheetView showGridLines="0" showZeros="0" tabSelected="1" view="pageBreakPreview" topLeftCell="A145" zoomScaleNormal="100" zoomScaleSheetLayoutView="100" workbookViewId="0">
      <selection activeCell="C168" sqref="C168"/>
    </sheetView>
  </sheetViews>
  <sheetFormatPr defaultRowHeight="12.75"/>
  <cols>
    <col min="1" max="1" width="4.42578125" style="112" customWidth="1"/>
    <col min="2" max="2" width="12.85546875" style="112" customWidth="1"/>
    <col min="3" max="3" width="50.7109375" style="143" customWidth="1"/>
    <col min="4" max="4" width="5.5703125" style="135" customWidth="1"/>
    <col min="5" max="5" width="13" style="417" customWidth="1"/>
    <col min="6" max="6" width="9.85546875" style="112" customWidth="1"/>
    <col min="7" max="7" width="13.85546875" style="173" customWidth="1"/>
    <col min="8" max="8" width="11.85546875" style="11" customWidth="1"/>
    <col min="9" max="11" width="9.140625" style="11"/>
    <col min="12" max="12" width="75.42578125" style="229" customWidth="1"/>
    <col min="13" max="16" width="12" customWidth="1"/>
    <col min="17" max="50" width="9.140625" style="112"/>
    <col min="51" max="51" width="7" style="112" customWidth="1"/>
    <col min="52" max="52" width="9.140625" style="365"/>
    <col min="53" max="53" width="9.140625" style="366"/>
    <col min="54" max="54" width="12.85546875" style="366" customWidth="1"/>
    <col min="55" max="57" width="9.140625" style="366"/>
    <col min="58" max="58" width="11.85546875" style="366" customWidth="1"/>
    <col min="59" max="16384" width="9.140625" style="112"/>
  </cols>
  <sheetData>
    <row r="1" spans="1:58" ht="15.75">
      <c r="B1" s="137"/>
      <c r="C1" s="136" t="s">
        <v>186</v>
      </c>
      <c r="D1" s="137"/>
      <c r="E1" s="414"/>
      <c r="F1" s="137"/>
      <c r="G1" s="167"/>
    </row>
    <row r="2" spans="1:58" ht="13.5" thickBot="1">
      <c r="B2" s="113"/>
      <c r="C2" s="138"/>
      <c r="D2" s="132"/>
      <c r="E2" s="415"/>
      <c r="F2" s="114"/>
      <c r="G2" s="168"/>
    </row>
    <row r="3" spans="1:58" ht="26.25" thickTop="1">
      <c r="A3" s="454" t="s">
        <v>136</v>
      </c>
      <c r="B3" s="455"/>
      <c r="C3" s="139" t="str">
        <f>CONCATENATE(cislostavby," ",nazevstavby)</f>
        <v>0001 Objekt Městského kulturního střediska . v Lubech</v>
      </c>
      <c r="D3" s="133"/>
      <c r="E3" s="416" t="s">
        <v>187</v>
      </c>
      <c r="F3" s="115">
        <f>Rekapitulace!H1</f>
        <v>0</v>
      </c>
      <c r="G3" s="169"/>
    </row>
    <row r="4" spans="1:58" ht="13.5" thickBot="1">
      <c r="A4" s="464" t="s">
        <v>132</v>
      </c>
      <c r="B4" s="457"/>
      <c r="C4" s="140" t="str">
        <f>CONCATENATE(cisloobjektu," ",nazevobjektu)</f>
        <v>SO01 Snížení energetické náročnosti</v>
      </c>
      <c r="D4" s="134"/>
      <c r="E4" s="465" t="str">
        <f>Rekapitulace!G2</f>
        <v>Nabídka</v>
      </c>
      <c r="F4" s="466"/>
      <c r="G4" s="467"/>
    </row>
    <row r="5" spans="1:58" ht="13.5" thickTop="1">
      <c r="A5" s="116"/>
      <c r="B5" s="117"/>
      <c r="C5" s="141"/>
      <c r="G5" s="170"/>
    </row>
    <row r="6" spans="1:58">
      <c r="A6" s="118" t="s">
        <v>188</v>
      </c>
      <c r="B6" s="119" t="s">
        <v>189</v>
      </c>
      <c r="C6" s="142" t="s">
        <v>190</v>
      </c>
      <c r="D6" s="119" t="s">
        <v>191</v>
      </c>
      <c r="E6" s="418" t="s">
        <v>192</v>
      </c>
      <c r="F6" s="119" t="s">
        <v>193</v>
      </c>
      <c r="G6" s="171" t="s">
        <v>194</v>
      </c>
    </row>
    <row r="7" spans="1:58" s="177" customFormat="1">
      <c r="A7" s="178"/>
      <c r="B7" s="179"/>
      <c r="C7" s="180"/>
      <c r="D7" s="179"/>
      <c r="E7" s="419"/>
      <c r="F7" s="150"/>
      <c r="G7" s="181"/>
      <c r="H7" s="11"/>
      <c r="I7" s="11"/>
      <c r="J7" s="11"/>
      <c r="K7" s="11"/>
      <c r="L7" s="230"/>
      <c r="M7"/>
      <c r="N7"/>
      <c r="O7"/>
      <c r="P7"/>
      <c r="AZ7" s="365"/>
      <c r="BA7" s="366"/>
      <c r="BB7" s="366"/>
      <c r="BC7" s="366"/>
      <c r="BD7" s="366"/>
      <c r="BE7" s="366"/>
      <c r="BF7" s="366"/>
    </row>
    <row r="8" spans="1:58" s="177" customFormat="1">
      <c r="A8" s="178"/>
      <c r="B8" s="179"/>
      <c r="C8" s="180"/>
      <c r="D8" s="179"/>
      <c r="E8" s="419"/>
      <c r="F8" s="194"/>
      <c r="G8" s="181"/>
      <c r="H8" s="11"/>
      <c r="I8" s="11"/>
      <c r="J8" s="11"/>
      <c r="K8" s="11"/>
      <c r="L8" s="230"/>
      <c r="M8"/>
      <c r="N8"/>
      <c r="O8"/>
      <c r="P8"/>
      <c r="AZ8" s="365"/>
      <c r="BA8" s="366"/>
      <c r="BB8" s="366"/>
      <c r="BC8" s="366"/>
      <c r="BD8" s="366"/>
      <c r="BE8" s="366"/>
      <c r="BF8" s="366"/>
    </row>
    <row r="9" spans="1:58" s="177" customFormat="1">
      <c r="A9" s="182"/>
      <c r="B9" s="183"/>
      <c r="C9" s="184"/>
      <c r="D9" s="183"/>
      <c r="E9" s="420"/>
      <c r="F9" s="183"/>
      <c r="G9" s="185"/>
      <c r="H9" s="11"/>
      <c r="I9" s="11"/>
      <c r="J9" s="11"/>
      <c r="K9" s="11"/>
      <c r="L9" s="230"/>
      <c r="M9"/>
      <c r="N9"/>
      <c r="O9"/>
      <c r="P9"/>
      <c r="AZ9" s="365"/>
      <c r="BA9" s="366"/>
      <c r="BB9" s="366"/>
      <c r="BC9" s="366"/>
      <c r="BD9" s="366"/>
      <c r="BE9" s="366"/>
      <c r="BF9" s="366"/>
    </row>
    <row r="10" spans="1:58">
      <c r="A10" s="174" t="s">
        <v>200</v>
      </c>
      <c r="B10" s="175">
        <v>100</v>
      </c>
      <c r="C10" s="176" t="s">
        <v>206</v>
      </c>
      <c r="D10" s="186"/>
      <c r="E10" s="406"/>
      <c r="F10" s="187"/>
      <c r="G10" s="187"/>
      <c r="H10" s="231"/>
      <c r="I10" s="232"/>
      <c r="J10" s="232"/>
      <c r="K10" s="232"/>
      <c r="BA10" s="367"/>
      <c r="BB10" s="368"/>
      <c r="BC10" s="368"/>
      <c r="BD10" s="368"/>
      <c r="BE10" s="368"/>
    </row>
    <row r="11" spans="1:58">
      <c r="A11" s="204">
        <v>1</v>
      </c>
      <c r="B11" s="205" t="s">
        <v>696</v>
      </c>
      <c r="C11" s="206" t="s">
        <v>697</v>
      </c>
      <c r="D11" s="207" t="s">
        <v>201</v>
      </c>
      <c r="E11" s="421">
        <v>219.14</v>
      </c>
      <c r="F11" s="208">
        <v>0</v>
      </c>
      <c r="G11" s="222">
        <f>ROUND(E11*F11,2)</f>
        <v>0</v>
      </c>
      <c r="H11" s="235"/>
      <c r="I11" s="232"/>
      <c r="J11" s="232"/>
      <c r="K11" s="232"/>
      <c r="L11" s="234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369">
        <v>1</v>
      </c>
      <c r="BA11" s="370">
        <f>IF(AZ11=1,G11,0)</f>
        <v>0</v>
      </c>
      <c r="BB11" s="370">
        <f>IF(AZ11=2,G11,0)</f>
        <v>0</v>
      </c>
      <c r="BC11" s="370">
        <f>IF(AZ11=3,G11,0)</f>
        <v>0</v>
      </c>
      <c r="BD11" s="370">
        <f>IF(AZ11=4,G11,0)</f>
        <v>0</v>
      </c>
      <c r="BE11" s="370">
        <f>IF(AZ11=5,G11,0)</f>
        <v>0</v>
      </c>
    </row>
    <row r="12" spans="1:58">
      <c r="A12" s="212">
        <v>2</v>
      </c>
      <c r="B12" s="213" t="s">
        <v>298</v>
      </c>
      <c r="C12" s="214" t="s">
        <v>299</v>
      </c>
      <c r="D12" s="215" t="s">
        <v>201</v>
      </c>
      <c r="E12" s="422">
        <v>192.12</v>
      </c>
      <c r="F12" s="150">
        <v>0</v>
      </c>
      <c r="G12" s="144">
        <f t="shared" ref="G12:G30" si="0">ROUND(E12*F12,2)</f>
        <v>0</v>
      </c>
      <c r="H12" s="235"/>
      <c r="I12" s="232"/>
      <c r="J12" s="232"/>
      <c r="K12" s="232"/>
      <c r="L12" s="234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369">
        <v>1</v>
      </c>
      <c r="BA12" s="370">
        <f t="shared" ref="BA12:BA30" si="1">IF(AZ12=1,G12,0)</f>
        <v>0</v>
      </c>
      <c r="BB12" s="370">
        <f t="shared" ref="BB12:BB30" si="2">IF(AZ12=2,G12,0)</f>
        <v>0</v>
      </c>
      <c r="BC12" s="370">
        <f t="shared" ref="BC12:BC30" si="3">IF(AZ12=3,G12,0)</f>
        <v>0</v>
      </c>
      <c r="BD12" s="370">
        <f t="shared" ref="BD12:BD30" si="4">IF(AZ12=4,G12,0)</f>
        <v>0</v>
      </c>
      <c r="BE12" s="370">
        <f t="shared" ref="BE12:BE30" si="5">IF(AZ12=5,G12,0)</f>
        <v>0</v>
      </c>
    </row>
    <row r="13" spans="1:58" ht="22.5">
      <c r="A13" s="209"/>
      <c r="B13" s="210"/>
      <c r="C13" s="211" t="s">
        <v>300</v>
      </c>
      <c r="D13" s="209"/>
      <c r="E13" s="423"/>
      <c r="F13" s="201"/>
      <c r="G13" s="144">
        <f t="shared" si="0"/>
        <v>0</v>
      </c>
      <c r="H13" s="235"/>
      <c r="I13" s="232"/>
      <c r="J13" s="232"/>
      <c r="K13" s="232"/>
      <c r="L13" s="234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369">
        <v>1</v>
      </c>
      <c r="BA13" s="370">
        <f t="shared" si="1"/>
        <v>0</v>
      </c>
      <c r="BB13" s="370">
        <f t="shared" si="2"/>
        <v>0</v>
      </c>
      <c r="BC13" s="370">
        <f t="shared" si="3"/>
        <v>0</v>
      </c>
      <c r="BD13" s="370">
        <f t="shared" si="4"/>
        <v>0</v>
      </c>
      <c r="BE13" s="370">
        <f t="shared" si="5"/>
        <v>0</v>
      </c>
    </row>
    <row r="14" spans="1:58">
      <c r="A14" s="212">
        <v>3</v>
      </c>
      <c r="B14" s="213" t="s">
        <v>698</v>
      </c>
      <c r="C14" s="214" t="s">
        <v>699</v>
      </c>
      <c r="D14" s="215" t="s">
        <v>201</v>
      </c>
      <c r="E14" s="422">
        <v>27.02</v>
      </c>
      <c r="F14" s="150">
        <v>0</v>
      </c>
      <c r="G14" s="144">
        <f t="shared" si="0"/>
        <v>0</v>
      </c>
      <c r="H14" s="235"/>
      <c r="I14" s="232"/>
      <c r="J14" s="232"/>
      <c r="K14" s="232"/>
      <c r="L14" s="234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369">
        <v>1</v>
      </c>
      <c r="BA14" s="370">
        <f t="shared" si="1"/>
        <v>0</v>
      </c>
      <c r="BB14" s="370">
        <f t="shared" si="2"/>
        <v>0</v>
      </c>
      <c r="BC14" s="370">
        <f t="shared" si="3"/>
        <v>0</v>
      </c>
      <c r="BD14" s="370">
        <f t="shared" si="4"/>
        <v>0</v>
      </c>
      <c r="BE14" s="370">
        <f t="shared" si="5"/>
        <v>0</v>
      </c>
    </row>
    <row r="15" spans="1:58">
      <c r="A15" s="212">
        <v>4</v>
      </c>
      <c r="B15" s="213" t="s">
        <v>301</v>
      </c>
      <c r="C15" s="214" t="s">
        <v>302</v>
      </c>
      <c r="D15" s="215" t="s">
        <v>202</v>
      </c>
      <c r="E15" s="422">
        <v>38.270000000000003</v>
      </c>
      <c r="F15" s="150">
        <v>0</v>
      </c>
      <c r="G15" s="144">
        <f t="shared" si="0"/>
        <v>0</v>
      </c>
      <c r="H15" s="235"/>
      <c r="I15" s="232"/>
      <c r="J15" s="232"/>
      <c r="K15" s="232"/>
      <c r="L15" s="234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369">
        <v>1</v>
      </c>
      <c r="BA15" s="370">
        <f t="shared" si="1"/>
        <v>0</v>
      </c>
      <c r="BB15" s="370">
        <f t="shared" si="2"/>
        <v>0</v>
      </c>
      <c r="BC15" s="370">
        <f t="shared" si="3"/>
        <v>0</v>
      </c>
      <c r="BD15" s="370">
        <f t="shared" si="4"/>
        <v>0</v>
      </c>
      <c r="BE15" s="370">
        <f t="shared" si="5"/>
        <v>0</v>
      </c>
    </row>
    <row r="16" spans="1:58">
      <c r="A16" s="212">
        <v>5</v>
      </c>
      <c r="B16" s="213" t="s">
        <v>215</v>
      </c>
      <c r="C16" s="214" t="s">
        <v>239</v>
      </c>
      <c r="D16" s="215" t="s">
        <v>205</v>
      </c>
      <c r="E16" s="422">
        <v>72.040180000000007</v>
      </c>
      <c r="F16" s="150">
        <v>0</v>
      </c>
      <c r="G16" s="144">
        <f t="shared" si="0"/>
        <v>0</v>
      </c>
      <c r="H16" s="235"/>
      <c r="I16" s="232"/>
      <c r="J16" s="232"/>
      <c r="K16" s="232"/>
      <c r="L16" s="234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369">
        <v>1</v>
      </c>
      <c r="BA16" s="370">
        <f t="shared" si="1"/>
        <v>0</v>
      </c>
      <c r="BB16" s="370">
        <f t="shared" si="2"/>
        <v>0</v>
      </c>
      <c r="BC16" s="370">
        <f t="shared" si="3"/>
        <v>0</v>
      </c>
      <c r="BD16" s="370">
        <f t="shared" si="4"/>
        <v>0</v>
      </c>
      <c r="BE16" s="370">
        <f t="shared" si="5"/>
        <v>0</v>
      </c>
    </row>
    <row r="17" spans="1:58">
      <c r="A17" s="212">
        <v>6</v>
      </c>
      <c r="B17" s="213" t="s">
        <v>303</v>
      </c>
      <c r="C17" s="214" t="s">
        <v>304</v>
      </c>
      <c r="D17" s="215" t="s">
        <v>205</v>
      </c>
      <c r="E17" s="422">
        <v>15.268000000000001</v>
      </c>
      <c r="F17" s="150">
        <v>0</v>
      </c>
      <c r="G17" s="144">
        <f t="shared" si="0"/>
        <v>0</v>
      </c>
      <c r="H17" s="235"/>
      <c r="I17" s="232"/>
      <c r="J17" s="232"/>
      <c r="K17" s="232"/>
      <c r="L17" s="234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369">
        <v>1</v>
      </c>
      <c r="BA17" s="370">
        <f t="shared" si="1"/>
        <v>0</v>
      </c>
      <c r="BB17" s="370">
        <f t="shared" si="2"/>
        <v>0</v>
      </c>
      <c r="BC17" s="370">
        <f t="shared" si="3"/>
        <v>0</v>
      </c>
      <c r="BD17" s="370">
        <f t="shared" si="4"/>
        <v>0</v>
      </c>
      <c r="BE17" s="370">
        <f t="shared" si="5"/>
        <v>0</v>
      </c>
    </row>
    <row r="18" spans="1:58">
      <c r="A18" s="209"/>
      <c r="B18" s="210"/>
      <c r="C18" s="211" t="s">
        <v>305</v>
      </c>
      <c r="D18" s="209"/>
      <c r="E18" s="423"/>
      <c r="F18" s="201"/>
      <c r="G18" s="144">
        <f t="shared" si="0"/>
        <v>0</v>
      </c>
      <c r="H18" s="235"/>
      <c r="I18" s="232"/>
      <c r="J18" s="232"/>
      <c r="K18" s="232"/>
      <c r="L18" s="234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369">
        <v>1</v>
      </c>
      <c r="BA18" s="370">
        <f t="shared" si="1"/>
        <v>0</v>
      </c>
      <c r="BB18" s="370">
        <f t="shared" si="2"/>
        <v>0</v>
      </c>
      <c r="BC18" s="370">
        <f t="shared" si="3"/>
        <v>0</v>
      </c>
      <c r="BD18" s="370">
        <f t="shared" si="4"/>
        <v>0</v>
      </c>
      <c r="BE18" s="370">
        <f t="shared" si="5"/>
        <v>0</v>
      </c>
    </row>
    <row r="19" spans="1:58">
      <c r="A19" s="212">
        <v>7</v>
      </c>
      <c r="B19" s="213" t="s">
        <v>306</v>
      </c>
      <c r="C19" s="214" t="s">
        <v>307</v>
      </c>
      <c r="D19" s="215" t="s">
        <v>205</v>
      </c>
      <c r="E19" s="422">
        <v>15.268000000000001</v>
      </c>
      <c r="F19" s="150">
        <v>0</v>
      </c>
      <c r="G19" s="144">
        <f t="shared" si="0"/>
        <v>0</v>
      </c>
      <c r="H19" s="235"/>
      <c r="I19" s="232"/>
      <c r="J19" s="232"/>
      <c r="K19" s="232"/>
      <c r="L19" s="234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369">
        <v>1</v>
      </c>
      <c r="BA19" s="370">
        <f t="shared" si="1"/>
        <v>0</v>
      </c>
      <c r="BB19" s="370">
        <f t="shared" si="2"/>
        <v>0</v>
      </c>
      <c r="BC19" s="370">
        <f t="shared" si="3"/>
        <v>0</v>
      </c>
      <c r="BD19" s="370">
        <f t="shared" si="4"/>
        <v>0</v>
      </c>
      <c r="BE19" s="370">
        <f t="shared" si="5"/>
        <v>0</v>
      </c>
    </row>
    <row r="20" spans="1:58">
      <c r="A20" s="212">
        <v>8</v>
      </c>
      <c r="B20" s="213" t="s">
        <v>308</v>
      </c>
      <c r="C20" s="214" t="s">
        <v>309</v>
      </c>
      <c r="D20" s="215" t="s">
        <v>205</v>
      </c>
      <c r="E20" s="422">
        <v>64.37218</v>
      </c>
      <c r="F20" s="150">
        <v>0</v>
      </c>
      <c r="G20" s="144">
        <f t="shared" si="0"/>
        <v>0</v>
      </c>
      <c r="H20" s="235"/>
      <c r="I20" s="232"/>
      <c r="J20" s="232"/>
      <c r="K20" s="232"/>
      <c r="L20" s="234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369">
        <v>1</v>
      </c>
      <c r="BA20" s="370">
        <f t="shared" si="1"/>
        <v>0</v>
      </c>
      <c r="BB20" s="370">
        <f t="shared" si="2"/>
        <v>0</v>
      </c>
      <c r="BC20" s="370">
        <f t="shared" si="3"/>
        <v>0</v>
      </c>
      <c r="BD20" s="370">
        <f t="shared" si="4"/>
        <v>0</v>
      </c>
      <c r="BE20" s="370">
        <f t="shared" si="5"/>
        <v>0</v>
      </c>
    </row>
    <row r="21" spans="1:58">
      <c r="A21" s="212">
        <v>9</v>
      </c>
      <c r="B21" s="213" t="s">
        <v>308</v>
      </c>
      <c r="C21" s="214" t="s">
        <v>310</v>
      </c>
      <c r="D21" s="215" t="s">
        <v>205</v>
      </c>
      <c r="E21" s="422">
        <v>15.268000000000001</v>
      </c>
      <c r="F21" s="150">
        <v>0</v>
      </c>
      <c r="G21" s="144">
        <f t="shared" si="0"/>
        <v>0</v>
      </c>
      <c r="H21" s="235"/>
      <c r="I21" s="232"/>
      <c r="J21" s="232"/>
      <c r="K21" s="232"/>
      <c r="L21" s="234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369">
        <v>1</v>
      </c>
      <c r="BA21" s="370">
        <f t="shared" si="1"/>
        <v>0</v>
      </c>
      <c r="BB21" s="370">
        <f t="shared" si="2"/>
        <v>0</v>
      </c>
      <c r="BC21" s="370">
        <f t="shared" si="3"/>
        <v>0</v>
      </c>
      <c r="BD21" s="370">
        <f t="shared" si="4"/>
        <v>0</v>
      </c>
      <c r="BE21" s="370">
        <f t="shared" si="5"/>
        <v>0</v>
      </c>
    </row>
    <row r="22" spans="1:58">
      <c r="A22" s="212">
        <v>10</v>
      </c>
      <c r="B22" s="213" t="s">
        <v>311</v>
      </c>
      <c r="C22" s="214" t="s">
        <v>312</v>
      </c>
      <c r="D22" s="215" t="s">
        <v>205</v>
      </c>
      <c r="E22" s="422">
        <v>64.37218</v>
      </c>
      <c r="F22" s="150">
        <v>0</v>
      </c>
      <c r="G22" s="144">
        <f t="shared" si="0"/>
        <v>0</v>
      </c>
      <c r="H22" s="235"/>
      <c r="I22" s="232"/>
      <c r="J22" s="232"/>
      <c r="K22" s="232"/>
      <c r="L22" s="234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369">
        <v>1</v>
      </c>
      <c r="BA22" s="370">
        <f t="shared" si="1"/>
        <v>0</v>
      </c>
      <c r="BB22" s="370">
        <f t="shared" si="2"/>
        <v>0</v>
      </c>
      <c r="BC22" s="370">
        <f t="shared" si="3"/>
        <v>0</v>
      </c>
      <c r="BD22" s="370">
        <f t="shared" si="4"/>
        <v>0</v>
      </c>
      <c r="BE22" s="370">
        <f t="shared" si="5"/>
        <v>0</v>
      </c>
    </row>
    <row r="23" spans="1:58">
      <c r="A23" s="212">
        <v>11</v>
      </c>
      <c r="B23" s="213" t="s">
        <v>313</v>
      </c>
      <c r="C23" s="214" t="s">
        <v>314</v>
      </c>
      <c r="D23" s="215" t="s">
        <v>205</v>
      </c>
      <c r="E23" s="422">
        <v>321.86090000000002</v>
      </c>
      <c r="F23" s="150">
        <v>0</v>
      </c>
      <c r="G23" s="144">
        <f t="shared" si="0"/>
        <v>0</v>
      </c>
      <c r="H23" s="235"/>
      <c r="I23" s="232"/>
      <c r="J23" s="232"/>
      <c r="K23" s="232"/>
      <c r="L23" s="234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369">
        <v>1</v>
      </c>
      <c r="BA23" s="370">
        <f t="shared" si="1"/>
        <v>0</v>
      </c>
      <c r="BB23" s="370">
        <f t="shared" si="2"/>
        <v>0</v>
      </c>
      <c r="BC23" s="370">
        <f t="shared" si="3"/>
        <v>0</v>
      </c>
      <c r="BD23" s="370">
        <f t="shared" si="4"/>
        <v>0</v>
      </c>
      <c r="BE23" s="370">
        <f t="shared" si="5"/>
        <v>0</v>
      </c>
    </row>
    <row r="24" spans="1:58">
      <c r="A24" s="212">
        <v>12</v>
      </c>
      <c r="B24" s="213" t="s">
        <v>311</v>
      </c>
      <c r="C24" s="214" t="s">
        <v>315</v>
      </c>
      <c r="D24" s="215" t="s">
        <v>205</v>
      </c>
      <c r="E24" s="422">
        <v>15.268000000000001</v>
      </c>
      <c r="F24" s="150">
        <v>0</v>
      </c>
      <c r="G24" s="144">
        <f t="shared" si="0"/>
        <v>0</v>
      </c>
      <c r="H24" s="235"/>
      <c r="I24" s="232"/>
      <c r="J24" s="232"/>
      <c r="K24" s="232"/>
      <c r="L24" s="234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369">
        <v>1</v>
      </c>
      <c r="BA24" s="370">
        <f t="shared" si="1"/>
        <v>0</v>
      </c>
      <c r="BB24" s="370">
        <f t="shared" si="2"/>
        <v>0</v>
      </c>
      <c r="BC24" s="370">
        <f t="shared" si="3"/>
        <v>0</v>
      </c>
      <c r="BD24" s="370">
        <f t="shared" si="4"/>
        <v>0</v>
      </c>
      <c r="BE24" s="370">
        <f t="shared" si="5"/>
        <v>0</v>
      </c>
    </row>
    <row r="25" spans="1:58">
      <c r="A25" s="212">
        <v>13</v>
      </c>
      <c r="B25" s="213" t="s">
        <v>316</v>
      </c>
      <c r="C25" s="214" t="s">
        <v>317</v>
      </c>
      <c r="D25" s="215" t="s">
        <v>205</v>
      </c>
      <c r="E25" s="422">
        <v>106.876</v>
      </c>
      <c r="F25" s="150">
        <v>0</v>
      </c>
      <c r="G25" s="144">
        <f t="shared" si="0"/>
        <v>0</v>
      </c>
      <c r="H25" s="235"/>
      <c r="I25" s="232"/>
      <c r="J25" s="232"/>
      <c r="K25" s="232"/>
      <c r="L25" s="234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369">
        <v>1</v>
      </c>
      <c r="BA25" s="370">
        <f t="shared" si="1"/>
        <v>0</v>
      </c>
      <c r="BB25" s="370">
        <f t="shared" si="2"/>
        <v>0</v>
      </c>
      <c r="BC25" s="370">
        <f t="shared" si="3"/>
        <v>0</v>
      </c>
      <c r="BD25" s="370">
        <f t="shared" si="4"/>
        <v>0</v>
      </c>
      <c r="BE25" s="370">
        <f t="shared" si="5"/>
        <v>0</v>
      </c>
    </row>
    <row r="26" spans="1:58">
      <c r="A26" s="212">
        <v>14</v>
      </c>
      <c r="B26" s="213" t="s">
        <v>318</v>
      </c>
      <c r="C26" s="214" t="s">
        <v>319</v>
      </c>
      <c r="D26" s="215" t="s">
        <v>205</v>
      </c>
      <c r="E26" s="422">
        <v>64.37218</v>
      </c>
      <c r="F26" s="150">
        <v>0</v>
      </c>
      <c r="G26" s="144">
        <f t="shared" si="0"/>
        <v>0</v>
      </c>
      <c r="H26" s="235"/>
      <c r="I26" s="232"/>
      <c r="J26" s="232"/>
      <c r="K26" s="232"/>
      <c r="L26" s="234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369">
        <v>1</v>
      </c>
      <c r="BA26" s="370">
        <f t="shared" si="1"/>
        <v>0</v>
      </c>
      <c r="BB26" s="370">
        <f t="shared" si="2"/>
        <v>0</v>
      </c>
      <c r="BC26" s="370">
        <f t="shared" si="3"/>
        <v>0</v>
      </c>
      <c r="BD26" s="370">
        <f t="shared" si="4"/>
        <v>0</v>
      </c>
      <c r="BE26" s="370">
        <f t="shared" si="5"/>
        <v>0</v>
      </c>
    </row>
    <row r="27" spans="1:58">
      <c r="A27" s="212">
        <v>15</v>
      </c>
      <c r="B27" s="213" t="s">
        <v>320</v>
      </c>
      <c r="C27" s="214" t="s">
        <v>321</v>
      </c>
      <c r="D27" s="215" t="s">
        <v>205</v>
      </c>
      <c r="E27" s="422">
        <v>7.1040000000000001</v>
      </c>
      <c r="F27" s="150">
        <v>0</v>
      </c>
      <c r="G27" s="144">
        <f t="shared" si="0"/>
        <v>0</v>
      </c>
      <c r="H27" s="235"/>
      <c r="I27" s="232"/>
      <c r="J27" s="232"/>
      <c r="K27" s="232"/>
      <c r="L27" s="234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369">
        <v>1</v>
      </c>
      <c r="BA27" s="370">
        <f t="shared" si="1"/>
        <v>0</v>
      </c>
      <c r="BB27" s="370">
        <f t="shared" si="2"/>
        <v>0</v>
      </c>
      <c r="BC27" s="370">
        <f t="shared" si="3"/>
        <v>0</v>
      </c>
      <c r="BD27" s="370">
        <f t="shared" si="4"/>
        <v>0</v>
      </c>
      <c r="BE27" s="370">
        <f t="shared" si="5"/>
        <v>0</v>
      </c>
    </row>
    <row r="28" spans="1:58">
      <c r="A28" s="212">
        <v>16</v>
      </c>
      <c r="B28" s="213" t="s">
        <v>700</v>
      </c>
      <c r="C28" s="214" t="s">
        <v>701</v>
      </c>
      <c r="D28" s="215" t="s">
        <v>205</v>
      </c>
      <c r="E28" s="422">
        <v>7.8179999999999996</v>
      </c>
      <c r="F28" s="150">
        <v>0</v>
      </c>
      <c r="G28" s="144">
        <f t="shared" si="0"/>
        <v>0</v>
      </c>
      <c r="H28" s="235"/>
      <c r="I28" s="232"/>
      <c r="J28" s="232"/>
      <c r="K28" s="232"/>
      <c r="L28" s="234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369">
        <v>1</v>
      </c>
      <c r="BA28" s="370">
        <f t="shared" si="1"/>
        <v>0</v>
      </c>
      <c r="BB28" s="370">
        <f t="shared" si="2"/>
        <v>0</v>
      </c>
      <c r="BC28" s="370">
        <f t="shared" si="3"/>
        <v>0</v>
      </c>
      <c r="BD28" s="370">
        <f t="shared" si="4"/>
        <v>0</v>
      </c>
      <c r="BE28" s="370">
        <f t="shared" si="5"/>
        <v>0</v>
      </c>
    </row>
    <row r="29" spans="1:58">
      <c r="A29" s="212">
        <v>17</v>
      </c>
      <c r="B29" s="213" t="s">
        <v>322</v>
      </c>
      <c r="C29" s="214" t="s">
        <v>323</v>
      </c>
      <c r="D29" s="215" t="s">
        <v>205</v>
      </c>
      <c r="E29" s="422">
        <v>64.37218</v>
      </c>
      <c r="F29" s="150">
        <v>0</v>
      </c>
      <c r="G29" s="144">
        <f t="shared" si="0"/>
        <v>0</v>
      </c>
      <c r="H29" s="235"/>
      <c r="I29" s="232"/>
      <c r="J29" s="232"/>
      <c r="K29" s="232"/>
      <c r="L29" s="234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369">
        <v>1</v>
      </c>
      <c r="BA29" s="370">
        <f t="shared" si="1"/>
        <v>0</v>
      </c>
      <c r="BB29" s="370">
        <f t="shared" si="2"/>
        <v>0</v>
      </c>
      <c r="BC29" s="370">
        <f t="shared" si="3"/>
        <v>0</v>
      </c>
      <c r="BD29" s="370">
        <f t="shared" si="4"/>
        <v>0</v>
      </c>
      <c r="BE29" s="370">
        <f t="shared" si="5"/>
        <v>0</v>
      </c>
    </row>
    <row r="30" spans="1:58">
      <c r="A30" s="216">
        <v>18</v>
      </c>
      <c r="B30" s="217" t="s">
        <v>324</v>
      </c>
      <c r="C30" s="218" t="s">
        <v>325</v>
      </c>
      <c r="D30" s="219" t="s">
        <v>205</v>
      </c>
      <c r="E30" s="424">
        <v>15.268000000000001</v>
      </c>
      <c r="F30" s="220">
        <v>0</v>
      </c>
      <c r="G30" s="221">
        <f t="shared" si="0"/>
        <v>0</v>
      </c>
      <c r="H30" s="235"/>
      <c r="I30" s="232"/>
      <c r="J30" s="232"/>
      <c r="K30" s="232"/>
      <c r="L30" s="234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369">
        <v>1</v>
      </c>
      <c r="BA30" s="370">
        <f t="shared" si="1"/>
        <v>0</v>
      </c>
      <c r="BB30" s="370">
        <f t="shared" si="2"/>
        <v>0</v>
      </c>
      <c r="BC30" s="370">
        <f t="shared" si="3"/>
        <v>0</v>
      </c>
      <c r="BD30" s="370">
        <f t="shared" si="4"/>
        <v>0</v>
      </c>
      <c r="BE30" s="370">
        <f t="shared" si="5"/>
        <v>0</v>
      </c>
    </row>
    <row r="31" spans="1:58">
      <c r="A31" s="151"/>
      <c r="B31" s="152" t="s">
        <v>195</v>
      </c>
      <c r="C31" s="153" t="str">
        <f>CONCATENATE(B10," ",C10)</f>
        <v xml:space="preserve">100 Zemní práce                         </v>
      </c>
      <c r="D31" s="151"/>
      <c r="E31" s="425"/>
      <c r="F31" s="154"/>
      <c r="G31" s="155">
        <f>SUM(G11:G30)</f>
        <v>0</v>
      </c>
      <c r="BA31" s="367">
        <f>SUM(BA11:BA30)</f>
        <v>0</v>
      </c>
      <c r="BB31" s="367">
        <f>SUM(BB11:BB13)</f>
        <v>0</v>
      </c>
      <c r="BC31" s="367">
        <f>SUM(BC11:BC13)</f>
        <v>0</v>
      </c>
      <c r="BD31" s="367">
        <f>SUM(BD11:BD13)</f>
        <v>0</v>
      </c>
      <c r="BE31" s="367">
        <f>SUM(BE11:BE13)</f>
        <v>0</v>
      </c>
      <c r="BF31" s="368">
        <f>SUM(BA31:BE31)-G31</f>
        <v>0</v>
      </c>
    </row>
    <row r="32" spans="1:58">
      <c r="A32" s="174" t="s">
        <v>200</v>
      </c>
      <c r="B32" s="175">
        <v>210</v>
      </c>
      <c r="C32" s="176" t="s">
        <v>326</v>
      </c>
      <c r="D32" s="186"/>
      <c r="E32" s="406"/>
      <c r="F32" s="187"/>
      <c r="G32" s="144"/>
      <c r="H32" s="231"/>
      <c r="I32" s="232"/>
      <c r="J32" s="232"/>
      <c r="K32" s="232"/>
    </row>
    <row r="33" spans="1:58">
      <c r="A33" s="204">
        <v>19</v>
      </c>
      <c r="B33" s="205" t="s">
        <v>327</v>
      </c>
      <c r="C33" s="206" t="s">
        <v>328</v>
      </c>
      <c r="D33" s="207" t="s">
        <v>205</v>
      </c>
      <c r="E33" s="421">
        <v>14.545999999999999</v>
      </c>
      <c r="F33" s="208">
        <v>0</v>
      </c>
      <c r="G33" s="222">
        <f>ROUND(E33*F33,2)</f>
        <v>0</v>
      </c>
      <c r="H33" s="226"/>
      <c r="I33" s="233"/>
      <c r="J33" s="233"/>
      <c r="K33" s="233"/>
      <c r="L33" s="234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369">
        <v>1</v>
      </c>
      <c r="BA33" s="370">
        <f>IF(AZ33=1,G33,0)</f>
        <v>0</v>
      </c>
      <c r="BB33" s="370">
        <f>IF(AZ33=2,G33,0)</f>
        <v>0</v>
      </c>
      <c r="BC33" s="370">
        <f>IF(AZ33=3,G33,0)</f>
        <v>0</v>
      </c>
      <c r="BD33" s="370">
        <f>IF(AZ33=4,G33,0)</f>
        <v>0</v>
      </c>
      <c r="BE33" s="370">
        <f>IF(AZ33=5,G33,0)</f>
        <v>0</v>
      </c>
    </row>
    <row r="34" spans="1:58">
      <c r="A34" s="212">
        <v>20</v>
      </c>
      <c r="B34" s="213" t="s">
        <v>327</v>
      </c>
      <c r="C34" s="214" t="s">
        <v>329</v>
      </c>
      <c r="D34" s="215" t="s">
        <v>205</v>
      </c>
      <c r="E34" s="422">
        <v>51.417999999999999</v>
      </c>
      <c r="F34" s="150">
        <v>0</v>
      </c>
      <c r="G34" s="144">
        <f t="shared" ref="G34:G40" si="6">ROUND(E34*F34,2)</f>
        <v>0</v>
      </c>
      <c r="H34" s="226"/>
      <c r="I34" s="233"/>
      <c r="J34" s="233"/>
      <c r="K34" s="233"/>
      <c r="L34" s="234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369">
        <v>1</v>
      </c>
      <c r="BA34" s="370">
        <f t="shared" ref="BA34:BA40" si="7">IF(AZ34=1,G34,0)</f>
        <v>0</v>
      </c>
      <c r="BB34" s="370">
        <f t="shared" ref="BB34:BB40" si="8">IF(AZ34=2,G34,0)</f>
        <v>0</v>
      </c>
      <c r="BC34" s="370">
        <f t="shared" ref="BC34:BC40" si="9">IF(AZ34=3,G34,0)</f>
        <v>0</v>
      </c>
      <c r="BD34" s="370">
        <f t="shared" ref="BD34:BD40" si="10">IF(AZ34=4,G34,0)</f>
        <v>0</v>
      </c>
      <c r="BE34" s="370">
        <f t="shared" ref="BE34:BE40" si="11">IF(AZ34=5,G34,0)</f>
        <v>0</v>
      </c>
    </row>
    <row r="35" spans="1:58">
      <c r="A35" s="212">
        <v>21</v>
      </c>
      <c r="B35" s="213" t="s">
        <v>330</v>
      </c>
      <c r="C35" s="214" t="s">
        <v>331</v>
      </c>
      <c r="D35" s="215" t="s">
        <v>202</v>
      </c>
      <c r="E35" s="422">
        <v>198.5</v>
      </c>
      <c r="F35" s="150">
        <v>0</v>
      </c>
      <c r="G35" s="144">
        <f t="shared" si="6"/>
        <v>0</v>
      </c>
      <c r="H35" s="226"/>
      <c r="I35" s="233"/>
      <c r="J35" s="233"/>
      <c r="K35" s="233"/>
      <c r="L35" s="234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369">
        <v>1</v>
      </c>
      <c r="BA35" s="370">
        <f t="shared" si="7"/>
        <v>0</v>
      </c>
      <c r="BB35" s="370">
        <f t="shared" si="8"/>
        <v>0</v>
      </c>
      <c r="BC35" s="370">
        <f t="shared" si="9"/>
        <v>0</v>
      </c>
      <c r="BD35" s="370">
        <f t="shared" si="10"/>
        <v>0</v>
      </c>
      <c r="BE35" s="370">
        <f t="shared" si="11"/>
        <v>0</v>
      </c>
    </row>
    <row r="36" spans="1:58">
      <c r="A36" s="212">
        <v>22</v>
      </c>
      <c r="B36" s="213">
        <v>2861122311</v>
      </c>
      <c r="C36" s="214" t="s">
        <v>332</v>
      </c>
      <c r="D36" s="215" t="s">
        <v>202</v>
      </c>
      <c r="E36" s="422">
        <v>210.17500000000001</v>
      </c>
      <c r="F36" s="150">
        <v>0</v>
      </c>
      <c r="G36" s="144">
        <f t="shared" si="6"/>
        <v>0</v>
      </c>
      <c r="H36" s="226"/>
      <c r="I36" s="233"/>
      <c r="J36" s="233"/>
      <c r="K36" s="233"/>
      <c r="L36" s="234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369">
        <v>1</v>
      </c>
      <c r="BA36" s="370">
        <f t="shared" si="7"/>
        <v>0</v>
      </c>
      <c r="BB36" s="370">
        <f t="shared" si="8"/>
        <v>0</v>
      </c>
      <c r="BC36" s="370">
        <f t="shared" si="9"/>
        <v>0</v>
      </c>
      <c r="BD36" s="370">
        <f t="shared" si="10"/>
        <v>0</v>
      </c>
      <c r="BE36" s="370">
        <f t="shared" si="11"/>
        <v>0</v>
      </c>
    </row>
    <row r="37" spans="1:58">
      <c r="A37" s="212">
        <v>23</v>
      </c>
      <c r="B37" s="213">
        <v>286113101</v>
      </c>
      <c r="C37" s="214" t="s">
        <v>333</v>
      </c>
      <c r="D37" s="215" t="s">
        <v>204</v>
      </c>
      <c r="E37" s="422">
        <v>14</v>
      </c>
      <c r="F37" s="150">
        <v>0</v>
      </c>
      <c r="G37" s="144">
        <f t="shared" si="6"/>
        <v>0</v>
      </c>
      <c r="H37" s="226"/>
      <c r="I37" s="233"/>
      <c r="J37" s="233"/>
      <c r="K37" s="233"/>
      <c r="L37" s="234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369">
        <v>1</v>
      </c>
      <c r="BA37" s="370">
        <f t="shared" si="7"/>
        <v>0</v>
      </c>
      <c r="BB37" s="370">
        <f t="shared" si="8"/>
        <v>0</v>
      </c>
      <c r="BC37" s="370">
        <f t="shared" si="9"/>
        <v>0</v>
      </c>
      <c r="BD37" s="370">
        <f t="shared" si="10"/>
        <v>0</v>
      </c>
      <c r="BE37" s="370">
        <f t="shared" si="11"/>
        <v>0</v>
      </c>
    </row>
    <row r="38" spans="1:58">
      <c r="A38" s="212">
        <v>24</v>
      </c>
      <c r="B38" s="213">
        <v>2861131011</v>
      </c>
      <c r="C38" s="214" t="s">
        <v>334</v>
      </c>
      <c r="D38" s="215" t="s">
        <v>204</v>
      </c>
      <c r="E38" s="422">
        <v>7</v>
      </c>
      <c r="F38" s="150">
        <v>0</v>
      </c>
      <c r="G38" s="144">
        <f t="shared" si="6"/>
        <v>0</v>
      </c>
      <c r="H38" s="226"/>
      <c r="I38" s="233"/>
      <c r="J38" s="233"/>
      <c r="K38" s="233"/>
      <c r="L38" s="234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369">
        <v>1</v>
      </c>
      <c r="BA38" s="370">
        <f t="shared" si="7"/>
        <v>0</v>
      </c>
      <c r="BB38" s="370">
        <f t="shared" si="8"/>
        <v>0</v>
      </c>
      <c r="BC38" s="370">
        <f t="shared" si="9"/>
        <v>0</v>
      </c>
      <c r="BD38" s="370">
        <f t="shared" si="10"/>
        <v>0</v>
      </c>
      <c r="BE38" s="370">
        <f t="shared" si="11"/>
        <v>0</v>
      </c>
    </row>
    <row r="39" spans="1:58">
      <c r="A39" s="212">
        <v>25</v>
      </c>
      <c r="B39" s="213" t="s">
        <v>335</v>
      </c>
      <c r="C39" s="214" t="s">
        <v>336</v>
      </c>
      <c r="D39" s="215" t="s">
        <v>204</v>
      </c>
      <c r="E39" s="422">
        <v>5</v>
      </c>
      <c r="F39" s="150">
        <v>0</v>
      </c>
      <c r="G39" s="144">
        <f t="shared" si="6"/>
        <v>0</v>
      </c>
      <c r="H39" s="226"/>
      <c r="I39" s="233"/>
      <c r="J39" s="233"/>
      <c r="K39" s="233"/>
      <c r="L39" s="234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369">
        <v>1</v>
      </c>
      <c r="BA39" s="370">
        <f t="shared" si="7"/>
        <v>0</v>
      </c>
      <c r="BB39" s="370">
        <f t="shared" si="8"/>
        <v>0</v>
      </c>
      <c r="BC39" s="370">
        <f t="shared" si="9"/>
        <v>0</v>
      </c>
      <c r="BD39" s="370">
        <f t="shared" si="10"/>
        <v>0</v>
      </c>
      <c r="BE39" s="370">
        <f t="shared" si="11"/>
        <v>0</v>
      </c>
    </row>
    <row r="40" spans="1:58">
      <c r="A40" s="242"/>
      <c r="B40" s="240"/>
      <c r="C40" s="241" t="s">
        <v>337</v>
      </c>
      <c r="D40" s="242"/>
      <c r="E40" s="426"/>
      <c r="F40" s="243"/>
      <c r="G40" s="221">
        <f t="shared" si="6"/>
        <v>0</v>
      </c>
      <c r="H40" s="226"/>
      <c r="I40" s="233"/>
      <c r="J40" s="233"/>
      <c r="K40" s="233"/>
      <c r="L40" s="234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369">
        <v>1</v>
      </c>
      <c r="BA40" s="370">
        <f t="shared" si="7"/>
        <v>0</v>
      </c>
      <c r="BB40" s="370">
        <f t="shared" si="8"/>
        <v>0</v>
      </c>
      <c r="BC40" s="370">
        <f t="shared" si="9"/>
        <v>0</v>
      </c>
      <c r="BD40" s="370">
        <f t="shared" si="10"/>
        <v>0</v>
      </c>
      <c r="BE40" s="370">
        <f t="shared" si="11"/>
        <v>0</v>
      </c>
    </row>
    <row r="41" spans="1:58">
      <c r="A41" s="151"/>
      <c r="B41" s="152" t="s">
        <v>195</v>
      </c>
      <c r="C41" s="153" t="str">
        <f>CONCATENATE(B32," ",C32)</f>
        <v xml:space="preserve">210 Drenáže , základy                                 </v>
      </c>
      <c r="D41" s="151"/>
      <c r="E41" s="425"/>
      <c r="F41" s="154"/>
      <c r="G41" s="155">
        <f>SUM(G33:G40)</f>
        <v>0</v>
      </c>
      <c r="H41" s="236"/>
      <c r="BA41" s="367">
        <f>SUM(BA33:BA40)</f>
        <v>0</v>
      </c>
      <c r="BB41" s="367">
        <f>SUM(BB33:BB35)</f>
        <v>0</v>
      </c>
      <c r="BC41" s="367">
        <f>SUM(BC33:BC35)</f>
        <v>0</v>
      </c>
      <c r="BD41" s="367">
        <f>SUM(BD33:BD35)</f>
        <v>0</v>
      </c>
      <c r="BE41" s="367">
        <f>SUM(BE33:BE35)</f>
        <v>0</v>
      </c>
      <c r="BF41" s="368">
        <f>SUM(BA41:BE41)-G41</f>
        <v>0</v>
      </c>
    </row>
    <row r="42" spans="1:58">
      <c r="A42" s="174" t="s">
        <v>200</v>
      </c>
      <c r="B42" s="175">
        <v>500</v>
      </c>
      <c r="C42" s="176" t="s">
        <v>338</v>
      </c>
      <c r="D42" s="186"/>
      <c r="E42" s="406"/>
      <c r="F42" s="187"/>
      <c r="G42" s="144"/>
      <c r="H42" s="231"/>
      <c r="I42" s="232"/>
      <c r="J42" s="232"/>
      <c r="K42" s="232"/>
    </row>
    <row r="43" spans="1:58">
      <c r="A43" s="204">
        <v>26</v>
      </c>
      <c r="B43" s="205" t="s">
        <v>339</v>
      </c>
      <c r="C43" s="206" t="s">
        <v>340</v>
      </c>
      <c r="D43" s="207" t="s">
        <v>201</v>
      </c>
      <c r="E43" s="421">
        <v>72.954800000000006</v>
      </c>
      <c r="F43" s="208">
        <v>0</v>
      </c>
      <c r="G43" s="222">
        <f>ROUND(E43*F43,2)</f>
        <v>0</v>
      </c>
      <c r="H43" s="226"/>
      <c r="I43" s="233"/>
      <c r="J43" s="233"/>
      <c r="K43" s="233"/>
      <c r="L43" s="234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369">
        <v>1</v>
      </c>
      <c r="BA43" s="370">
        <f>IF(AZ43=1,G43,0)</f>
        <v>0</v>
      </c>
      <c r="BB43" s="370">
        <f>IF(AZ43=2,G43,0)</f>
        <v>0</v>
      </c>
      <c r="BC43" s="370">
        <f>IF(AZ43=3,G43,0)</f>
        <v>0</v>
      </c>
      <c r="BD43" s="370">
        <f>IF(AZ43=4,G43,0)</f>
        <v>0</v>
      </c>
      <c r="BE43" s="370">
        <f>IF(AZ43=5,G43,0)</f>
        <v>0</v>
      </c>
    </row>
    <row r="44" spans="1:58">
      <c r="A44" s="212">
        <v>27</v>
      </c>
      <c r="B44" s="213" t="s">
        <v>702</v>
      </c>
      <c r="C44" s="214" t="s">
        <v>341</v>
      </c>
      <c r="D44" s="215" t="s">
        <v>201</v>
      </c>
      <c r="E44" s="422">
        <v>21.616</v>
      </c>
      <c r="F44" s="150">
        <v>0</v>
      </c>
      <c r="G44" s="144">
        <f t="shared" ref="G44:G53" si="12">ROUND(E44*F44,2)</f>
        <v>0</v>
      </c>
      <c r="H44" s="226"/>
      <c r="I44" s="233"/>
      <c r="J44" s="233"/>
      <c r="K44" s="233"/>
      <c r="L44" s="234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369">
        <v>1</v>
      </c>
      <c r="BA44" s="370">
        <f t="shared" ref="BA44:BA53" si="13">IF(AZ44=1,G44,0)</f>
        <v>0</v>
      </c>
      <c r="BB44" s="370">
        <f t="shared" ref="BB44:BB53" si="14">IF(AZ44=2,G44,0)</f>
        <v>0</v>
      </c>
      <c r="BC44" s="370">
        <f t="shared" ref="BC44:BC53" si="15">IF(AZ44=3,G44,0)</f>
        <v>0</v>
      </c>
      <c r="BD44" s="370">
        <f t="shared" ref="BD44:BD53" si="16">IF(AZ44=4,G44,0)</f>
        <v>0</v>
      </c>
      <c r="BE44" s="370">
        <f t="shared" ref="BE44:BE53" si="17">IF(AZ44=5,G44,0)</f>
        <v>0</v>
      </c>
    </row>
    <row r="45" spans="1:58">
      <c r="A45" s="212">
        <v>28</v>
      </c>
      <c r="B45" s="213">
        <v>592185620</v>
      </c>
      <c r="C45" s="214" t="s">
        <v>342</v>
      </c>
      <c r="D45" s="215" t="s">
        <v>204</v>
      </c>
      <c r="E45" s="422">
        <v>63.5</v>
      </c>
      <c r="F45" s="150">
        <v>0</v>
      </c>
      <c r="G45" s="144">
        <f t="shared" si="12"/>
        <v>0</v>
      </c>
      <c r="H45" s="226"/>
      <c r="I45" s="233"/>
      <c r="J45" s="233"/>
      <c r="K45" s="233"/>
      <c r="L45" s="234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369">
        <v>1</v>
      </c>
      <c r="BA45" s="370">
        <f t="shared" si="13"/>
        <v>0</v>
      </c>
      <c r="BB45" s="370">
        <f t="shared" si="14"/>
        <v>0</v>
      </c>
      <c r="BC45" s="370">
        <f t="shared" si="15"/>
        <v>0</v>
      </c>
      <c r="BD45" s="370">
        <f t="shared" si="16"/>
        <v>0</v>
      </c>
      <c r="BE45" s="370">
        <f t="shared" si="17"/>
        <v>0</v>
      </c>
    </row>
    <row r="46" spans="1:58">
      <c r="A46" s="212">
        <v>29</v>
      </c>
      <c r="B46" s="213">
        <v>592462021</v>
      </c>
      <c r="C46" s="214" t="s">
        <v>343</v>
      </c>
      <c r="D46" s="215" t="s">
        <v>201</v>
      </c>
      <c r="E46" s="422">
        <v>211</v>
      </c>
      <c r="F46" s="150">
        <v>0</v>
      </c>
      <c r="G46" s="144">
        <f t="shared" si="12"/>
        <v>0</v>
      </c>
      <c r="H46" s="226"/>
      <c r="I46" s="233"/>
      <c r="J46" s="233"/>
      <c r="K46" s="233"/>
      <c r="L46" s="234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369">
        <v>1</v>
      </c>
      <c r="BA46" s="370">
        <f t="shared" si="13"/>
        <v>0</v>
      </c>
      <c r="BB46" s="370">
        <f t="shared" si="14"/>
        <v>0</v>
      </c>
      <c r="BC46" s="370">
        <f t="shared" si="15"/>
        <v>0</v>
      </c>
      <c r="BD46" s="370">
        <f t="shared" si="16"/>
        <v>0</v>
      </c>
      <c r="BE46" s="370">
        <f t="shared" si="17"/>
        <v>0</v>
      </c>
    </row>
    <row r="47" spans="1:58">
      <c r="A47" s="212">
        <v>30</v>
      </c>
      <c r="B47" s="213" t="s">
        <v>344</v>
      </c>
      <c r="C47" s="214" t="s">
        <v>345</v>
      </c>
      <c r="D47" s="215" t="s">
        <v>201</v>
      </c>
      <c r="E47" s="422">
        <v>206.5548</v>
      </c>
      <c r="F47" s="150">
        <v>0</v>
      </c>
      <c r="G47" s="144">
        <f t="shared" si="12"/>
        <v>0</v>
      </c>
      <c r="H47" s="226"/>
      <c r="I47" s="233"/>
      <c r="J47" s="233"/>
      <c r="K47" s="233"/>
      <c r="L47" s="234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369">
        <v>1</v>
      </c>
      <c r="BA47" s="370">
        <f t="shared" si="13"/>
        <v>0</v>
      </c>
      <c r="BB47" s="370">
        <f t="shared" si="14"/>
        <v>0</v>
      </c>
      <c r="BC47" s="370">
        <f t="shared" si="15"/>
        <v>0</v>
      </c>
      <c r="BD47" s="370">
        <f t="shared" si="16"/>
        <v>0</v>
      </c>
      <c r="BE47" s="370">
        <f t="shared" si="17"/>
        <v>0</v>
      </c>
    </row>
    <row r="48" spans="1:58">
      <c r="A48" s="212">
        <v>31</v>
      </c>
      <c r="B48" s="213" t="s">
        <v>346</v>
      </c>
      <c r="C48" s="214" t="s">
        <v>347</v>
      </c>
      <c r="D48" s="215" t="s">
        <v>201</v>
      </c>
      <c r="E48" s="422">
        <v>45.934800000000003</v>
      </c>
      <c r="F48" s="150">
        <v>0</v>
      </c>
      <c r="G48" s="144">
        <f t="shared" si="12"/>
        <v>0</v>
      </c>
      <c r="H48" s="226"/>
      <c r="I48" s="233"/>
      <c r="J48" s="233"/>
      <c r="K48" s="233"/>
      <c r="L48" s="234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369">
        <v>1</v>
      </c>
      <c r="BA48" s="370">
        <f t="shared" si="13"/>
        <v>0</v>
      </c>
      <c r="BB48" s="370">
        <f t="shared" si="14"/>
        <v>0</v>
      </c>
      <c r="BC48" s="370">
        <f t="shared" si="15"/>
        <v>0</v>
      </c>
      <c r="BD48" s="370">
        <f t="shared" si="16"/>
        <v>0</v>
      </c>
      <c r="BE48" s="370">
        <f t="shared" si="17"/>
        <v>0</v>
      </c>
    </row>
    <row r="49" spans="1:58" ht="22.5">
      <c r="A49" s="212">
        <v>32</v>
      </c>
      <c r="B49" s="213" t="s">
        <v>348</v>
      </c>
      <c r="C49" s="214" t="s">
        <v>349</v>
      </c>
      <c r="D49" s="215" t="s">
        <v>202</v>
      </c>
      <c r="E49" s="422">
        <v>35</v>
      </c>
      <c r="F49" s="150">
        <v>0</v>
      </c>
      <c r="G49" s="144">
        <f t="shared" si="12"/>
        <v>0</v>
      </c>
      <c r="H49" s="226"/>
      <c r="I49" s="233"/>
      <c r="J49" s="233"/>
      <c r="K49" s="233"/>
      <c r="L49" s="234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369">
        <v>1</v>
      </c>
      <c r="BA49" s="370">
        <f t="shared" si="13"/>
        <v>0</v>
      </c>
      <c r="BB49" s="370">
        <f t="shared" si="14"/>
        <v>0</v>
      </c>
      <c r="BC49" s="370">
        <f t="shared" si="15"/>
        <v>0</v>
      </c>
      <c r="BD49" s="370">
        <f t="shared" si="16"/>
        <v>0</v>
      </c>
      <c r="BE49" s="370">
        <f t="shared" si="17"/>
        <v>0</v>
      </c>
    </row>
    <row r="50" spans="1:58">
      <c r="A50" s="212">
        <v>33</v>
      </c>
      <c r="B50" s="213" t="s">
        <v>350</v>
      </c>
      <c r="C50" s="214" t="s">
        <v>351</v>
      </c>
      <c r="D50" s="215" t="s">
        <v>202</v>
      </c>
      <c r="E50" s="422">
        <v>62.02</v>
      </c>
      <c r="F50" s="150">
        <v>0</v>
      </c>
      <c r="G50" s="144">
        <f t="shared" si="12"/>
        <v>0</v>
      </c>
      <c r="H50" s="226"/>
      <c r="I50" s="233"/>
      <c r="J50" s="233"/>
      <c r="K50" s="233"/>
      <c r="L50" s="234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369">
        <v>1</v>
      </c>
      <c r="BA50" s="370">
        <f t="shared" si="13"/>
        <v>0</v>
      </c>
      <c r="BB50" s="370">
        <f t="shared" si="14"/>
        <v>0</v>
      </c>
      <c r="BC50" s="370">
        <f t="shared" si="15"/>
        <v>0</v>
      </c>
      <c r="BD50" s="370">
        <f t="shared" si="16"/>
        <v>0</v>
      </c>
      <c r="BE50" s="370">
        <f t="shared" si="17"/>
        <v>0</v>
      </c>
    </row>
    <row r="51" spans="1:58">
      <c r="A51" s="209"/>
      <c r="B51" s="210"/>
      <c r="C51" s="211" t="s">
        <v>352</v>
      </c>
      <c r="D51" s="209"/>
      <c r="E51" s="423"/>
      <c r="F51" s="201">
        <v>0</v>
      </c>
      <c r="G51" s="144">
        <f t="shared" si="12"/>
        <v>0</v>
      </c>
      <c r="H51" s="226"/>
      <c r="I51" s="233"/>
      <c r="J51" s="233"/>
      <c r="K51" s="233"/>
      <c r="L51" s="234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369">
        <v>1</v>
      </c>
      <c r="BA51" s="370">
        <f t="shared" si="13"/>
        <v>0</v>
      </c>
      <c r="BB51" s="370">
        <f t="shared" si="14"/>
        <v>0</v>
      </c>
      <c r="BC51" s="370">
        <f t="shared" si="15"/>
        <v>0</v>
      </c>
      <c r="BD51" s="370">
        <f t="shared" si="16"/>
        <v>0</v>
      </c>
      <c r="BE51" s="370">
        <f t="shared" si="17"/>
        <v>0</v>
      </c>
    </row>
    <row r="52" spans="1:58" ht="22.5">
      <c r="A52" s="212">
        <v>34</v>
      </c>
      <c r="B52" s="213" t="s">
        <v>353</v>
      </c>
      <c r="C52" s="214" t="s">
        <v>354</v>
      </c>
      <c r="D52" s="215" t="s">
        <v>202</v>
      </c>
      <c r="E52" s="422">
        <v>60.3</v>
      </c>
      <c r="F52" s="150">
        <v>0</v>
      </c>
      <c r="G52" s="144">
        <f t="shared" si="12"/>
        <v>0</v>
      </c>
      <c r="H52" s="226"/>
      <c r="I52" s="233"/>
      <c r="J52" s="233"/>
      <c r="K52" s="233"/>
      <c r="L52" s="234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369">
        <v>1</v>
      </c>
      <c r="BA52" s="370">
        <f t="shared" si="13"/>
        <v>0</v>
      </c>
      <c r="BB52" s="370">
        <f t="shared" si="14"/>
        <v>0</v>
      </c>
      <c r="BC52" s="370">
        <f t="shared" si="15"/>
        <v>0</v>
      </c>
      <c r="BD52" s="370">
        <f t="shared" si="16"/>
        <v>0</v>
      </c>
      <c r="BE52" s="370">
        <f t="shared" si="17"/>
        <v>0</v>
      </c>
    </row>
    <row r="53" spans="1:58">
      <c r="A53" s="216">
        <v>35</v>
      </c>
      <c r="B53" s="217" t="s">
        <v>232</v>
      </c>
      <c r="C53" s="218" t="s">
        <v>355</v>
      </c>
      <c r="D53" s="219" t="s">
        <v>203</v>
      </c>
      <c r="E53" s="424">
        <v>82.478999999999999</v>
      </c>
      <c r="F53" s="220">
        <v>0</v>
      </c>
      <c r="G53" s="221">
        <f t="shared" si="12"/>
        <v>0</v>
      </c>
      <c r="H53" s="226"/>
      <c r="I53" s="233"/>
      <c r="J53" s="233"/>
      <c r="K53" s="233"/>
      <c r="L53" s="234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369">
        <v>1</v>
      </c>
      <c r="BA53" s="370">
        <f t="shared" si="13"/>
        <v>0</v>
      </c>
      <c r="BB53" s="370">
        <f t="shared" si="14"/>
        <v>0</v>
      </c>
      <c r="BC53" s="370">
        <f t="shared" si="15"/>
        <v>0</v>
      </c>
      <c r="BD53" s="370">
        <f t="shared" si="16"/>
        <v>0</v>
      </c>
      <c r="BE53" s="370">
        <f t="shared" si="17"/>
        <v>0</v>
      </c>
    </row>
    <row r="54" spans="1:58">
      <c r="A54" s="151"/>
      <c r="B54" s="152" t="s">
        <v>195</v>
      </c>
      <c r="C54" s="153" t="str">
        <f>CONCATENATE(B42," ",C42)</f>
        <v xml:space="preserve">500 Chodníky,komunikace,rigoly                        </v>
      </c>
      <c r="D54" s="151"/>
      <c r="E54" s="425"/>
      <c r="F54" s="154"/>
      <c r="G54" s="155">
        <f>SUM(G43:G53)</f>
        <v>0</v>
      </c>
      <c r="H54" s="236"/>
      <c r="BA54" s="367">
        <f>SUM(BA43:BA53)</f>
        <v>0</v>
      </c>
      <c r="BB54" s="367">
        <f>SUM(BB43:BB45)</f>
        <v>0</v>
      </c>
      <c r="BC54" s="367">
        <f>SUM(BC43:BC45)</f>
        <v>0</v>
      </c>
      <c r="BD54" s="367">
        <f>SUM(BD43:BD45)</f>
        <v>0</v>
      </c>
      <c r="BE54" s="367">
        <f>SUM(BE43:BE45)</f>
        <v>0</v>
      </c>
      <c r="BF54" s="368">
        <f>SUM(BA54:BE54)-G54</f>
        <v>0</v>
      </c>
    </row>
    <row r="55" spans="1:58">
      <c r="A55" s="174" t="s">
        <v>200</v>
      </c>
      <c r="B55" s="175">
        <v>610</v>
      </c>
      <c r="C55" s="176" t="s">
        <v>216</v>
      </c>
      <c r="D55" s="186"/>
      <c r="E55" s="406"/>
      <c r="F55" s="187"/>
      <c r="G55" s="187"/>
      <c r="H55" s="231"/>
      <c r="I55" s="232"/>
      <c r="J55" s="232"/>
      <c r="K55" s="232"/>
      <c r="L55" s="234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369">
        <v>1</v>
      </c>
      <c r="BA55" s="370">
        <f>IF(AZ55=1,G55,0)</f>
        <v>0</v>
      </c>
      <c r="BB55" s="370">
        <f>IF(AZ55=2,G55,0)</f>
        <v>0</v>
      </c>
      <c r="BC55" s="370">
        <f>IF(AZ55=3,G55,0)</f>
        <v>0</v>
      </c>
      <c r="BD55" s="370">
        <f>IF(AZ55=4,G55,0)</f>
        <v>0</v>
      </c>
      <c r="BE55" s="370">
        <f>IF(AZ55=5,G55,0)</f>
        <v>0</v>
      </c>
    </row>
    <row r="56" spans="1:58">
      <c r="A56" s="204">
        <v>36</v>
      </c>
      <c r="B56" s="205" t="s">
        <v>703</v>
      </c>
      <c r="C56" s="206" t="s">
        <v>704</v>
      </c>
      <c r="D56" s="207" t="s">
        <v>202</v>
      </c>
      <c r="E56" s="421">
        <v>412.84</v>
      </c>
      <c r="F56" s="208">
        <v>0</v>
      </c>
      <c r="G56" s="222">
        <f>ROUND(E56*F56,2)</f>
        <v>0</v>
      </c>
      <c r="H56" s="226"/>
      <c r="I56" s="233"/>
      <c r="J56" s="233"/>
      <c r="K56" s="233"/>
      <c r="L56" s="234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369">
        <v>1</v>
      </c>
      <c r="BA56" s="370">
        <f>IF(AZ56=1,G56,0)</f>
        <v>0</v>
      </c>
      <c r="BB56" s="370">
        <f>IF(AZ56=2,G56,0)</f>
        <v>0</v>
      </c>
      <c r="BC56" s="370">
        <f>IF(AZ56=3,G56,0)</f>
        <v>0</v>
      </c>
      <c r="BD56" s="370">
        <f>IF(AZ56=4,G56,0)</f>
        <v>0</v>
      </c>
      <c r="BE56" s="370">
        <f>IF(AZ56=5,G56,0)</f>
        <v>0</v>
      </c>
    </row>
    <row r="57" spans="1:58" s="130" customFormat="1">
      <c r="A57" s="212">
        <v>37</v>
      </c>
      <c r="B57" s="213" t="s">
        <v>217</v>
      </c>
      <c r="C57" s="214" t="s">
        <v>240</v>
      </c>
      <c r="D57" s="215" t="s">
        <v>201</v>
      </c>
      <c r="E57" s="422">
        <v>125.2811</v>
      </c>
      <c r="F57" s="150">
        <v>0</v>
      </c>
      <c r="G57" s="144">
        <f t="shared" ref="G57:G69" si="18">ROUND(E57*F57,2)</f>
        <v>0</v>
      </c>
      <c r="H57" s="226"/>
      <c r="I57" s="233"/>
      <c r="J57" s="233"/>
      <c r="K57" s="233"/>
      <c r="L57" s="234"/>
      <c r="M57"/>
      <c r="N57"/>
      <c r="O57"/>
      <c r="P57"/>
      <c r="AZ57" s="369">
        <v>1</v>
      </c>
      <c r="BA57" s="370">
        <f t="shared" ref="BA57:BA69" si="19">IF(AZ57=1,G57,0)</f>
        <v>0</v>
      </c>
      <c r="BB57" s="370">
        <f t="shared" ref="BB57:BB69" si="20">IF(AZ57=2,G57,0)</f>
        <v>0</v>
      </c>
      <c r="BC57" s="370">
        <f t="shared" ref="BC57:BC69" si="21">IF(AZ57=3,G57,0)</f>
        <v>0</v>
      </c>
      <c r="BD57" s="370">
        <f t="shared" ref="BD57:BD69" si="22">IF(AZ57=4,G57,0)</f>
        <v>0</v>
      </c>
      <c r="BE57" s="370">
        <f t="shared" ref="BE57:BE69" si="23">IF(AZ57=5,G57,0)</f>
        <v>0</v>
      </c>
      <c r="BF57" s="371"/>
    </row>
    <row r="58" spans="1:58" s="130" customFormat="1">
      <c r="A58" s="212">
        <v>38</v>
      </c>
      <c r="B58" s="213" t="s">
        <v>705</v>
      </c>
      <c r="C58" s="214" t="s">
        <v>706</v>
      </c>
      <c r="D58" s="215" t="s">
        <v>201</v>
      </c>
      <c r="E58" s="422">
        <v>103.76</v>
      </c>
      <c r="F58" s="150">
        <v>0</v>
      </c>
      <c r="G58" s="144">
        <f t="shared" si="18"/>
        <v>0</v>
      </c>
      <c r="H58" s="226"/>
      <c r="I58" s="233"/>
      <c r="J58" s="233"/>
      <c r="K58" s="233"/>
      <c r="L58" s="234"/>
      <c r="M58"/>
      <c r="N58"/>
      <c r="O58"/>
      <c r="P58"/>
      <c r="AZ58" s="369">
        <v>1</v>
      </c>
      <c r="BA58" s="370">
        <f t="shared" si="19"/>
        <v>0</v>
      </c>
      <c r="BB58" s="370">
        <f t="shared" si="20"/>
        <v>0</v>
      </c>
      <c r="BC58" s="370">
        <f t="shared" si="21"/>
        <v>0</v>
      </c>
      <c r="BD58" s="370">
        <f t="shared" si="22"/>
        <v>0</v>
      </c>
      <c r="BE58" s="370">
        <f t="shared" si="23"/>
        <v>0</v>
      </c>
      <c r="BF58" s="371"/>
    </row>
    <row r="59" spans="1:58" s="130" customFormat="1">
      <c r="A59" s="209"/>
      <c r="B59" s="210"/>
      <c r="C59" s="211" t="s">
        <v>707</v>
      </c>
      <c r="D59" s="209"/>
      <c r="E59" s="423"/>
      <c r="F59" s="201"/>
      <c r="G59" s="144">
        <f t="shared" si="18"/>
        <v>0</v>
      </c>
      <c r="H59" s="226"/>
      <c r="I59" s="233"/>
      <c r="J59" s="233"/>
      <c r="K59" s="233"/>
      <c r="L59" s="234"/>
      <c r="M59"/>
      <c r="N59"/>
      <c r="O59"/>
      <c r="P59"/>
      <c r="AZ59" s="369">
        <v>1</v>
      </c>
      <c r="BA59" s="370">
        <f t="shared" si="19"/>
        <v>0</v>
      </c>
      <c r="BB59" s="370">
        <f t="shared" si="20"/>
        <v>0</v>
      </c>
      <c r="BC59" s="370">
        <f t="shared" si="21"/>
        <v>0</v>
      </c>
      <c r="BD59" s="370">
        <f t="shared" si="22"/>
        <v>0</v>
      </c>
      <c r="BE59" s="370">
        <f t="shared" si="23"/>
        <v>0</v>
      </c>
      <c r="BF59" s="371"/>
    </row>
    <row r="60" spans="1:58" s="130" customFormat="1">
      <c r="A60" s="212">
        <v>39</v>
      </c>
      <c r="B60" s="213" t="s">
        <v>708</v>
      </c>
      <c r="C60" s="214" t="s">
        <v>709</v>
      </c>
      <c r="D60" s="215" t="s">
        <v>201</v>
      </c>
      <c r="E60" s="422">
        <v>537.98699999999997</v>
      </c>
      <c r="F60" s="150">
        <v>0</v>
      </c>
      <c r="G60" s="144">
        <f t="shared" si="18"/>
        <v>0</v>
      </c>
      <c r="H60" s="226"/>
      <c r="I60" s="233"/>
      <c r="J60" s="233"/>
      <c r="K60" s="233"/>
      <c r="L60" s="234"/>
      <c r="M60"/>
      <c r="N60"/>
      <c r="O60"/>
      <c r="P60"/>
      <c r="AZ60" s="369">
        <v>1</v>
      </c>
      <c r="BA60" s="370">
        <f t="shared" si="19"/>
        <v>0</v>
      </c>
      <c r="BB60" s="370">
        <f t="shared" si="20"/>
        <v>0</v>
      </c>
      <c r="BC60" s="370">
        <f t="shared" si="21"/>
        <v>0</v>
      </c>
      <c r="BD60" s="370">
        <f t="shared" si="22"/>
        <v>0</v>
      </c>
      <c r="BE60" s="370">
        <f t="shared" si="23"/>
        <v>0</v>
      </c>
      <c r="BF60" s="371"/>
    </row>
    <row r="61" spans="1:58" s="130" customFormat="1">
      <c r="A61" s="212">
        <v>40</v>
      </c>
      <c r="B61" s="213" t="s">
        <v>356</v>
      </c>
      <c r="C61" s="214" t="s">
        <v>357</v>
      </c>
      <c r="D61" s="215" t="s">
        <v>201</v>
      </c>
      <c r="E61" s="422">
        <v>11.45</v>
      </c>
      <c r="F61" s="150">
        <v>0</v>
      </c>
      <c r="G61" s="144">
        <f t="shared" si="18"/>
        <v>0</v>
      </c>
      <c r="H61" s="226"/>
      <c r="I61" s="233"/>
      <c r="J61" s="233"/>
      <c r="K61" s="233"/>
      <c r="L61" s="234"/>
      <c r="M61"/>
      <c r="N61"/>
      <c r="O61"/>
      <c r="P61"/>
      <c r="AZ61" s="369">
        <v>1</v>
      </c>
      <c r="BA61" s="370">
        <f t="shared" si="19"/>
        <v>0</v>
      </c>
      <c r="BB61" s="370">
        <f t="shared" si="20"/>
        <v>0</v>
      </c>
      <c r="BC61" s="370">
        <f t="shared" si="21"/>
        <v>0</v>
      </c>
      <c r="BD61" s="370">
        <f t="shared" si="22"/>
        <v>0</v>
      </c>
      <c r="BE61" s="370">
        <f t="shared" si="23"/>
        <v>0</v>
      </c>
      <c r="BF61" s="371"/>
    </row>
    <row r="62" spans="1:58" s="130" customFormat="1" ht="22.5">
      <c r="A62" s="212">
        <v>41</v>
      </c>
      <c r="B62" s="213" t="s">
        <v>710</v>
      </c>
      <c r="C62" s="214" t="s">
        <v>711</v>
      </c>
      <c r="D62" s="215" t="s">
        <v>201</v>
      </c>
      <c r="E62" s="422">
        <v>123.852</v>
      </c>
      <c r="F62" s="150">
        <v>0</v>
      </c>
      <c r="G62" s="144">
        <f t="shared" si="18"/>
        <v>0</v>
      </c>
      <c r="H62" s="226"/>
      <c r="I62" s="233"/>
      <c r="J62" s="233"/>
      <c r="K62" s="233"/>
      <c r="L62" s="234"/>
      <c r="M62"/>
      <c r="N62"/>
      <c r="O62"/>
      <c r="P62"/>
      <c r="AZ62" s="369">
        <v>1</v>
      </c>
      <c r="BA62" s="370">
        <f t="shared" si="19"/>
        <v>0</v>
      </c>
      <c r="BB62" s="370">
        <f t="shared" si="20"/>
        <v>0</v>
      </c>
      <c r="BC62" s="370">
        <f t="shared" si="21"/>
        <v>0</v>
      </c>
      <c r="BD62" s="370">
        <f t="shared" si="22"/>
        <v>0</v>
      </c>
      <c r="BE62" s="370">
        <f t="shared" si="23"/>
        <v>0</v>
      </c>
      <c r="BF62" s="371"/>
    </row>
    <row r="63" spans="1:58" s="130" customFormat="1">
      <c r="A63" s="212">
        <v>42</v>
      </c>
      <c r="B63" s="213" t="s">
        <v>358</v>
      </c>
      <c r="C63" s="214" t="s">
        <v>359</v>
      </c>
      <c r="D63" s="215" t="s">
        <v>201</v>
      </c>
      <c r="E63" s="422">
        <v>90.977999999999994</v>
      </c>
      <c r="F63" s="150">
        <v>0</v>
      </c>
      <c r="G63" s="144">
        <f t="shared" si="18"/>
        <v>0</v>
      </c>
      <c r="H63" s="226"/>
      <c r="I63" s="233"/>
      <c r="J63" s="233"/>
      <c r="K63" s="233"/>
      <c r="L63" s="234"/>
      <c r="M63"/>
      <c r="N63"/>
      <c r="O63"/>
      <c r="P63"/>
      <c r="AZ63" s="369">
        <v>1</v>
      </c>
      <c r="BA63" s="370">
        <f t="shared" si="19"/>
        <v>0</v>
      </c>
      <c r="BB63" s="370">
        <f t="shared" si="20"/>
        <v>0</v>
      </c>
      <c r="BC63" s="370">
        <f t="shared" si="21"/>
        <v>0</v>
      </c>
      <c r="BD63" s="370">
        <f t="shared" si="22"/>
        <v>0</v>
      </c>
      <c r="BE63" s="370">
        <f t="shared" si="23"/>
        <v>0</v>
      </c>
      <c r="BF63" s="371"/>
    </row>
    <row r="64" spans="1:58" s="130" customFormat="1">
      <c r="A64" s="212">
        <v>43</v>
      </c>
      <c r="B64" s="213" t="s">
        <v>219</v>
      </c>
      <c r="C64" s="214" t="s">
        <v>241</v>
      </c>
      <c r="D64" s="215" t="s">
        <v>202</v>
      </c>
      <c r="E64" s="422">
        <v>412.84</v>
      </c>
      <c r="F64" s="150">
        <v>0</v>
      </c>
      <c r="G64" s="144">
        <f t="shared" si="18"/>
        <v>0</v>
      </c>
      <c r="H64" s="226"/>
      <c r="I64" s="233"/>
      <c r="J64" s="233"/>
      <c r="K64" s="233"/>
      <c r="L64" s="234"/>
      <c r="M64"/>
      <c r="N64"/>
      <c r="O64"/>
      <c r="P64"/>
      <c r="AZ64" s="369">
        <v>1</v>
      </c>
      <c r="BA64" s="370">
        <f t="shared" si="19"/>
        <v>0</v>
      </c>
      <c r="BB64" s="370">
        <f t="shared" si="20"/>
        <v>0</v>
      </c>
      <c r="BC64" s="370">
        <f t="shared" si="21"/>
        <v>0</v>
      </c>
      <c r="BD64" s="370">
        <f t="shared" si="22"/>
        <v>0</v>
      </c>
      <c r="BE64" s="370">
        <f t="shared" si="23"/>
        <v>0</v>
      </c>
      <c r="BF64" s="371"/>
    </row>
    <row r="65" spans="1:256" s="130" customFormat="1">
      <c r="A65" s="212">
        <v>44</v>
      </c>
      <c r="B65" s="213" t="s">
        <v>703</v>
      </c>
      <c r="C65" s="214" t="s">
        <v>360</v>
      </c>
      <c r="D65" s="215" t="s">
        <v>201</v>
      </c>
      <c r="E65" s="422">
        <v>90.977999999999994</v>
      </c>
      <c r="F65" s="150">
        <v>0</v>
      </c>
      <c r="G65" s="144">
        <f t="shared" si="18"/>
        <v>0</v>
      </c>
      <c r="H65" s="226"/>
      <c r="I65" s="233"/>
      <c r="J65" s="233"/>
      <c r="K65" s="233"/>
      <c r="L65" s="234"/>
      <c r="M65"/>
      <c r="N65"/>
      <c r="O65"/>
      <c r="P65"/>
      <c r="AZ65" s="369">
        <v>1</v>
      </c>
      <c r="BA65" s="370">
        <f t="shared" si="19"/>
        <v>0</v>
      </c>
      <c r="BB65" s="370">
        <f t="shared" si="20"/>
        <v>0</v>
      </c>
      <c r="BC65" s="370">
        <f t="shared" si="21"/>
        <v>0</v>
      </c>
      <c r="BD65" s="370">
        <f t="shared" si="22"/>
        <v>0</v>
      </c>
      <c r="BE65" s="370">
        <f t="shared" si="23"/>
        <v>0</v>
      </c>
      <c r="BF65" s="371"/>
    </row>
    <row r="66" spans="1:256" s="130" customFormat="1">
      <c r="A66" s="212">
        <v>45</v>
      </c>
      <c r="B66" s="213" t="s">
        <v>712</v>
      </c>
      <c r="C66" s="214" t="s">
        <v>713</v>
      </c>
      <c r="D66" s="215" t="s">
        <v>201</v>
      </c>
      <c r="E66" s="422">
        <v>103.76</v>
      </c>
      <c r="F66" s="150">
        <v>0</v>
      </c>
      <c r="G66" s="144">
        <f t="shared" si="18"/>
        <v>0</v>
      </c>
      <c r="H66" s="226"/>
      <c r="I66" s="233"/>
      <c r="J66" s="233"/>
      <c r="K66" s="233"/>
      <c r="L66" s="234"/>
      <c r="M66"/>
      <c r="N66"/>
      <c r="O66"/>
      <c r="P66"/>
      <c r="AZ66" s="369">
        <v>1</v>
      </c>
      <c r="BA66" s="370">
        <f t="shared" si="19"/>
        <v>0</v>
      </c>
      <c r="BB66" s="370">
        <f t="shared" si="20"/>
        <v>0</v>
      </c>
      <c r="BC66" s="370">
        <f t="shared" si="21"/>
        <v>0</v>
      </c>
      <c r="BD66" s="370">
        <f t="shared" si="22"/>
        <v>0</v>
      </c>
      <c r="BE66" s="370">
        <f t="shared" si="23"/>
        <v>0</v>
      </c>
      <c r="BF66" s="371"/>
    </row>
    <row r="67" spans="1:256" s="130" customFormat="1">
      <c r="A67" s="209"/>
      <c r="B67" s="210"/>
      <c r="C67" s="211" t="s">
        <v>707</v>
      </c>
      <c r="D67" s="209"/>
      <c r="E67" s="423"/>
      <c r="F67" s="201"/>
      <c r="G67" s="144">
        <f t="shared" si="18"/>
        <v>0</v>
      </c>
      <c r="H67" s="226"/>
      <c r="I67" s="233"/>
      <c r="J67" s="233"/>
      <c r="K67" s="233"/>
      <c r="L67" s="234"/>
      <c r="M67"/>
      <c r="N67"/>
      <c r="O67"/>
      <c r="P67"/>
      <c r="AZ67" s="369">
        <v>1</v>
      </c>
      <c r="BA67" s="370">
        <f t="shared" si="19"/>
        <v>0</v>
      </c>
      <c r="BB67" s="370">
        <f t="shared" si="20"/>
        <v>0</v>
      </c>
      <c r="BC67" s="370">
        <f t="shared" si="21"/>
        <v>0</v>
      </c>
      <c r="BD67" s="370">
        <f t="shared" si="22"/>
        <v>0</v>
      </c>
      <c r="BE67" s="370">
        <f t="shared" si="23"/>
        <v>0</v>
      </c>
      <c r="BF67" s="371"/>
    </row>
    <row r="68" spans="1:256" s="130" customFormat="1">
      <c r="A68" s="212">
        <v>46</v>
      </c>
      <c r="B68" s="213" t="s">
        <v>218</v>
      </c>
      <c r="C68" s="214" t="s">
        <v>714</v>
      </c>
      <c r="D68" s="215" t="s">
        <v>201</v>
      </c>
      <c r="E68" s="422">
        <v>103.76</v>
      </c>
      <c r="F68" s="150">
        <v>0</v>
      </c>
      <c r="G68" s="144">
        <f t="shared" si="18"/>
        <v>0</v>
      </c>
      <c r="H68" s="226"/>
      <c r="I68" s="233"/>
      <c r="J68" s="233"/>
      <c r="K68" s="233"/>
      <c r="L68" s="234"/>
      <c r="M68"/>
      <c r="N68"/>
      <c r="O68"/>
      <c r="P68"/>
      <c r="AZ68" s="369">
        <v>1</v>
      </c>
      <c r="BA68" s="370">
        <f t="shared" si="19"/>
        <v>0</v>
      </c>
      <c r="BB68" s="370">
        <f t="shared" si="20"/>
        <v>0</v>
      </c>
      <c r="BC68" s="370">
        <f t="shared" si="21"/>
        <v>0</v>
      </c>
      <c r="BD68" s="370">
        <f t="shared" si="22"/>
        <v>0</v>
      </c>
      <c r="BE68" s="370">
        <f t="shared" si="23"/>
        <v>0</v>
      </c>
      <c r="BF68" s="371"/>
    </row>
    <row r="69" spans="1:256" s="130" customFormat="1">
      <c r="A69" s="242"/>
      <c r="B69" s="240"/>
      <c r="C69" s="241" t="s">
        <v>707</v>
      </c>
      <c r="D69" s="242"/>
      <c r="E69" s="426"/>
      <c r="F69" s="243"/>
      <c r="G69" s="221">
        <f t="shared" si="18"/>
        <v>0</v>
      </c>
      <c r="H69" s="226"/>
      <c r="I69" s="233"/>
      <c r="J69" s="233"/>
      <c r="K69" s="233"/>
      <c r="L69" s="234"/>
      <c r="M69"/>
      <c r="N69"/>
      <c r="O69"/>
      <c r="P69"/>
      <c r="AZ69" s="369">
        <v>1</v>
      </c>
      <c r="BA69" s="370">
        <f t="shared" si="19"/>
        <v>0</v>
      </c>
      <c r="BB69" s="370">
        <f t="shared" si="20"/>
        <v>0</v>
      </c>
      <c r="BC69" s="370">
        <f t="shared" si="21"/>
        <v>0</v>
      </c>
      <c r="BD69" s="370">
        <f t="shared" si="22"/>
        <v>0</v>
      </c>
      <c r="BE69" s="370">
        <f t="shared" si="23"/>
        <v>0</v>
      </c>
      <c r="BF69" s="371"/>
    </row>
    <row r="70" spans="1:256">
      <c r="A70" s="151"/>
      <c r="B70" s="152" t="s">
        <v>195</v>
      </c>
      <c r="C70" s="153" t="str">
        <f>CONCATENATE(B55," ",C55)</f>
        <v xml:space="preserve">610 Úpravy povrchů vnitřní              </v>
      </c>
      <c r="D70" s="151"/>
      <c r="E70" s="425"/>
      <c r="F70" s="154"/>
      <c r="G70" s="155">
        <f>SUM(G56:G69)</f>
        <v>0</v>
      </c>
      <c r="H70" s="236"/>
      <c r="BA70" s="367">
        <f>SUM(BA55:BA69)</f>
        <v>0</v>
      </c>
      <c r="BB70" s="367">
        <f>SUM(BB55:BB60)</f>
        <v>0</v>
      </c>
      <c r="BC70" s="367">
        <f>SUM(BC55:BC60)</f>
        <v>0</v>
      </c>
      <c r="BD70" s="367">
        <f>SUM(BD55:BD60)</f>
        <v>0</v>
      </c>
      <c r="BE70" s="367">
        <f>SUM(BE55:BE60)</f>
        <v>0</v>
      </c>
      <c r="BF70" s="368">
        <f>SUM(BA70:BE70)-G70</f>
        <v>0</v>
      </c>
      <c r="IV70" s="120">
        <f>SUM(BF70,C70)</f>
        <v>0</v>
      </c>
    </row>
    <row r="71" spans="1:256">
      <c r="A71" s="174" t="s">
        <v>200</v>
      </c>
      <c r="B71" s="224">
        <v>620</v>
      </c>
      <c r="C71" s="239" t="s">
        <v>220</v>
      </c>
      <c r="D71" s="225"/>
      <c r="E71" s="427"/>
      <c r="F71" s="203"/>
      <c r="G71" s="144">
        <f>E71*F71</f>
        <v>0</v>
      </c>
      <c r="H71" s="231"/>
      <c r="I71" s="232"/>
      <c r="J71" s="232"/>
      <c r="K71" s="232"/>
      <c r="L71" s="234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369">
        <v>1</v>
      </c>
      <c r="BA71" s="370">
        <f>IF(AZ71=1,G71,0)</f>
        <v>0</v>
      </c>
      <c r="BB71" s="370">
        <f>IF(AZ71=2,G71,0)</f>
        <v>0</v>
      </c>
      <c r="BC71" s="370">
        <f>IF(AZ71=3,G71,0)</f>
        <v>0</v>
      </c>
      <c r="BD71" s="370">
        <f>IF(AZ71=4,G71,0)</f>
        <v>0</v>
      </c>
      <c r="BE71" s="370">
        <f>IF(AZ71=5,G71,0)</f>
        <v>0</v>
      </c>
      <c r="IV71" s="112">
        <f t="shared" ref="IV71:IV79" si="24">SUM(A71:IU71)</f>
        <v>621</v>
      </c>
    </row>
    <row r="72" spans="1:256">
      <c r="A72" s="204">
        <v>47</v>
      </c>
      <c r="B72" s="205" t="s">
        <v>221</v>
      </c>
      <c r="C72" s="206" t="s">
        <v>715</v>
      </c>
      <c r="D72" s="207" t="s">
        <v>201</v>
      </c>
      <c r="E72" s="421">
        <v>85.2</v>
      </c>
      <c r="F72" s="208">
        <v>0</v>
      </c>
      <c r="G72" s="222">
        <f>ROUND(E72*F72,2)</f>
        <v>0</v>
      </c>
      <c r="H72" s="226"/>
      <c r="I72" s="233"/>
      <c r="J72" s="233"/>
      <c r="K72" s="233"/>
      <c r="L72" s="234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369">
        <v>1</v>
      </c>
      <c r="BA72" s="370">
        <f>IF(AZ72=1,G72,0)</f>
        <v>0</v>
      </c>
      <c r="BB72" s="370">
        <f>IF(AZ72=2,G72,0)</f>
        <v>0</v>
      </c>
      <c r="BC72" s="370">
        <f>IF(AZ72=3,G72,0)</f>
        <v>0</v>
      </c>
      <c r="BD72" s="370">
        <f>IF(AZ72=4,G72,0)</f>
        <v>0</v>
      </c>
      <c r="BE72" s="370">
        <f>IF(AZ72=5,G72,0)</f>
        <v>0</v>
      </c>
      <c r="IV72" s="202">
        <f t="shared" si="24"/>
        <v>133.19999999999999</v>
      </c>
    </row>
    <row r="73" spans="1:256">
      <c r="A73" s="212">
        <v>48</v>
      </c>
      <c r="B73" s="213" t="s">
        <v>716</v>
      </c>
      <c r="C73" s="214" t="s">
        <v>717</v>
      </c>
      <c r="D73" s="215" t="s">
        <v>202</v>
      </c>
      <c r="E73" s="422">
        <v>446.42</v>
      </c>
      <c r="F73" s="150">
        <v>0</v>
      </c>
      <c r="G73" s="144">
        <f t="shared" ref="G73:G88" si="25">ROUND(E73*F73,2)</f>
        <v>0</v>
      </c>
      <c r="H73" s="226"/>
      <c r="I73" s="233"/>
      <c r="J73" s="233"/>
      <c r="K73" s="233"/>
      <c r="L73" s="234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369">
        <v>1</v>
      </c>
      <c r="BA73" s="370">
        <f t="shared" ref="BA73:BA88" si="26">IF(AZ73=1,G73,0)</f>
        <v>0</v>
      </c>
      <c r="BB73" s="370">
        <f t="shared" ref="BB73:BB88" si="27">IF(AZ73=2,G73,0)</f>
        <v>0</v>
      </c>
      <c r="BC73" s="370">
        <f t="shared" ref="BC73:BC88" si="28">IF(AZ73=3,G73,0)</f>
        <v>0</v>
      </c>
      <c r="BD73" s="370">
        <f t="shared" ref="BD73:BD88" si="29">IF(AZ73=4,G73,0)</f>
        <v>0</v>
      </c>
      <c r="BE73" s="370">
        <f>IF(AZ73=5,G73,0)</f>
        <v>0</v>
      </c>
      <c r="IV73" s="202">
        <f t="shared" si="24"/>
        <v>495.42</v>
      </c>
    </row>
    <row r="74" spans="1:256">
      <c r="A74" s="212">
        <v>49</v>
      </c>
      <c r="B74" s="213" t="s">
        <v>361</v>
      </c>
      <c r="C74" s="214" t="s">
        <v>362</v>
      </c>
      <c r="D74" s="215" t="s">
        <v>201</v>
      </c>
      <c r="E74" s="422">
        <v>1585.3309999999999</v>
      </c>
      <c r="F74" s="150">
        <v>0</v>
      </c>
      <c r="G74" s="144">
        <f t="shared" si="25"/>
        <v>0</v>
      </c>
      <c r="H74" s="226"/>
      <c r="I74" s="233"/>
      <c r="J74" s="233"/>
      <c r="K74" s="233"/>
      <c r="L74" s="234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369">
        <v>1</v>
      </c>
      <c r="BA74" s="370">
        <f t="shared" si="26"/>
        <v>0</v>
      </c>
      <c r="BB74" s="370">
        <f t="shared" si="27"/>
        <v>0</v>
      </c>
      <c r="BC74" s="370">
        <f t="shared" si="28"/>
        <v>0</v>
      </c>
      <c r="BD74" s="370">
        <f t="shared" si="29"/>
        <v>0</v>
      </c>
      <c r="BE74" s="370">
        <f>IF(AZ74=5,G74,0)</f>
        <v>0</v>
      </c>
      <c r="IV74" s="202">
        <f t="shared" si="24"/>
        <v>1635.3309999999999</v>
      </c>
    </row>
    <row r="75" spans="1:256">
      <c r="A75" s="212">
        <v>50</v>
      </c>
      <c r="B75" s="213" t="s">
        <v>222</v>
      </c>
      <c r="C75" s="214" t="s">
        <v>242</v>
      </c>
      <c r="D75" s="215" t="s">
        <v>201</v>
      </c>
      <c r="E75" s="422">
        <v>125.2811</v>
      </c>
      <c r="F75" s="150">
        <v>0</v>
      </c>
      <c r="G75" s="144">
        <f t="shared" si="25"/>
        <v>0</v>
      </c>
      <c r="H75" s="226"/>
      <c r="I75" s="233"/>
      <c r="J75" s="233"/>
      <c r="K75" s="233"/>
      <c r="L75" s="234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369">
        <v>1</v>
      </c>
      <c r="BA75" s="370">
        <f t="shared" si="26"/>
        <v>0</v>
      </c>
      <c r="BB75" s="370">
        <f t="shared" si="27"/>
        <v>0</v>
      </c>
      <c r="BC75" s="370">
        <f t="shared" si="28"/>
        <v>0</v>
      </c>
      <c r="BD75" s="370">
        <f t="shared" si="29"/>
        <v>0</v>
      </c>
      <c r="BE75" s="370">
        <f>IF(AZ75=5,G75,0)</f>
        <v>0</v>
      </c>
      <c r="IV75" s="112">
        <f t="shared" si="24"/>
        <v>176.28109999999998</v>
      </c>
    </row>
    <row r="76" spans="1:256">
      <c r="A76" s="212">
        <v>51</v>
      </c>
      <c r="B76" s="213" t="s">
        <v>716</v>
      </c>
      <c r="C76" s="214" t="s">
        <v>718</v>
      </c>
      <c r="D76" s="215" t="s">
        <v>201</v>
      </c>
      <c r="E76" s="422">
        <v>1585.3309999999999</v>
      </c>
      <c r="F76" s="150">
        <v>0</v>
      </c>
      <c r="G76" s="144">
        <f t="shared" si="25"/>
        <v>0</v>
      </c>
      <c r="H76" s="226"/>
      <c r="I76" s="233"/>
      <c r="J76" s="233"/>
      <c r="K76" s="233"/>
      <c r="L76" s="234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369">
        <v>1</v>
      </c>
      <c r="BA76" s="370">
        <f t="shared" si="26"/>
        <v>0</v>
      </c>
      <c r="BB76" s="370">
        <f t="shared" si="27"/>
        <v>0</v>
      </c>
      <c r="BC76" s="370">
        <f t="shared" si="28"/>
        <v>0</v>
      </c>
      <c r="BD76" s="370">
        <f t="shared" si="29"/>
        <v>0</v>
      </c>
      <c r="BE76" s="370"/>
      <c r="IV76" s="202">
        <f t="shared" si="24"/>
        <v>1637.3309999999999</v>
      </c>
    </row>
    <row r="77" spans="1:256">
      <c r="A77" s="212">
        <v>52</v>
      </c>
      <c r="B77" s="213" t="s">
        <v>719</v>
      </c>
      <c r="C77" s="214" t="s">
        <v>720</v>
      </c>
      <c r="D77" s="215" t="s">
        <v>202</v>
      </c>
      <c r="E77" s="422">
        <v>199.2</v>
      </c>
      <c r="F77" s="150">
        <v>0</v>
      </c>
      <c r="G77" s="144">
        <f t="shared" si="25"/>
        <v>0</v>
      </c>
      <c r="H77" s="226"/>
      <c r="I77" s="233"/>
      <c r="J77" s="233"/>
      <c r="K77" s="233"/>
      <c r="L77" s="234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369">
        <v>1</v>
      </c>
      <c r="BA77" s="370">
        <f t="shared" si="26"/>
        <v>0</v>
      </c>
      <c r="BB77" s="370">
        <f t="shared" si="27"/>
        <v>0</v>
      </c>
      <c r="BC77" s="370">
        <f t="shared" si="28"/>
        <v>0</v>
      </c>
      <c r="BD77" s="370">
        <f t="shared" si="29"/>
        <v>0</v>
      </c>
      <c r="BE77" s="370"/>
      <c r="IV77" s="202">
        <f t="shared" si="24"/>
        <v>252.2</v>
      </c>
    </row>
    <row r="78" spans="1:256" ht="22.5">
      <c r="A78" s="212">
        <v>53</v>
      </c>
      <c r="B78" s="213" t="s">
        <v>721</v>
      </c>
      <c r="C78" s="214" t="s">
        <v>722</v>
      </c>
      <c r="D78" s="215" t="s">
        <v>201</v>
      </c>
      <c r="E78" s="422">
        <v>162.9</v>
      </c>
      <c r="F78" s="150">
        <v>0</v>
      </c>
      <c r="G78" s="144">
        <f t="shared" si="25"/>
        <v>0</v>
      </c>
      <c r="H78" s="226"/>
      <c r="I78" s="233"/>
      <c r="J78" s="233"/>
      <c r="K78" s="233"/>
      <c r="L78" s="234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369">
        <v>1</v>
      </c>
      <c r="BA78" s="370">
        <f t="shared" si="26"/>
        <v>0</v>
      </c>
      <c r="BB78" s="370">
        <f t="shared" si="27"/>
        <v>0</v>
      </c>
      <c r="BC78" s="370">
        <f t="shared" si="28"/>
        <v>0</v>
      </c>
      <c r="BD78" s="370">
        <f t="shared" si="29"/>
        <v>0</v>
      </c>
      <c r="BE78" s="370"/>
      <c r="IV78" s="202">
        <f t="shared" si="24"/>
        <v>216.9</v>
      </c>
    </row>
    <row r="79" spans="1:256" ht="22.5">
      <c r="A79" s="212">
        <v>54</v>
      </c>
      <c r="B79" s="213" t="s">
        <v>363</v>
      </c>
      <c r="C79" s="214" t="s">
        <v>364</v>
      </c>
      <c r="D79" s="215" t="s">
        <v>201</v>
      </c>
      <c r="E79" s="422">
        <v>33.18</v>
      </c>
      <c r="F79" s="150">
        <v>0</v>
      </c>
      <c r="G79" s="144">
        <f t="shared" si="25"/>
        <v>0</v>
      </c>
      <c r="H79" s="226"/>
      <c r="I79" s="233"/>
      <c r="J79" s="233"/>
      <c r="K79" s="233"/>
      <c r="L79" s="234"/>
      <c r="Q79" s="130"/>
      <c r="R79" s="130"/>
      <c r="S79" s="130"/>
      <c r="T79" s="130"/>
      <c r="U79" s="130"/>
      <c r="V79" s="130"/>
      <c r="W79" s="130"/>
      <c r="X79" s="130"/>
      <c r="Y79" s="130"/>
      <c r="Z79" s="130"/>
      <c r="AA79" s="130"/>
      <c r="AB79" s="130"/>
      <c r="AC79" s="130"/>
      <c r="AD79" s="130"/>
      <c r="AE79" s="130"/>
      <c r="AF79" s="130"/>
      <c r="AG79" s="130"/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369">
        <v>1</v>
      </c>
      <c r="BA79" s="370">
        <f t="shared" si="26"/>
        <v>0</v>
      </c>
      <c r="BB79" s="370">
        <f t="shared" si="27"/>
        <v>0</v>
      </c>
      <c r="BC79" s="370">
        <f t="shared" si="28"/>
        <v>0</v>
      </c>
      <c r="BD79" s="370">
        <f t="shared" si="29"/>
        <v>0</v>
      </c>
      <c r="BE79" s="370"/>
      <c r="IV79" s="202">
        <f t="shared" si="24"/>
        <v>88.18</v>
      </c>
    </row>
    <row r="80" spans="1:256" ht="22.5">
      <c r="A80" s="212">
        <v>55</v>
      </c>
      <c r="B80" s="213" t="s">
        <v>365</v>
      </c>
      <c r="C80" s="214" t="s">
        <v>366</v>
      </c>
      <c r="D80" s="215" t="s">
        <v>201</v>
      </c>
      <c r="E80" s="422">
        <v>1438.9</v>
      </c>
      <c r="F80" s="150">
        <v>0</v>
      </c>
      <c r="G80" s="144">
        <f t="shared" si="25"/>
        <v>0</v>
      </c>
      <c r="H80" s="226"/>
      <c r="I80" s="233"/>
      <c r="J80" s="233"/>
      <c r="K80" s="233"/>
      <c r="L80" s="234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369">
        <v>1</v>
      </c>
      <c r="BA80" s="370">
        <f t="shared" si="26"/>
        <v>0</v>
      </c>
      <c r="BB80" s="370">
        <f t="shared" si="27"/>
        <v>0</v>
      </c>
      <c r="BC80" s="370">
        <f t="shared" si="28"/>
        <v>0</v>
      </c>
      <c r="BD80" s="370">
        <f t="shared" si="29"/>
        <v>0</v>
      </c>
      <c r="BE80" s="370"/>
      <c r="IV80" s="202"/>
    </row>
    <row r="81" spans="1:256" ht="22.5">
      <c r="A81" s="212">
        <v>56</v>
      </c>
      <c r="B81" s="213" t="s">
        <v>367</v>
      </c>
      <c r="C81" s="214" t="s">
        <v>368</v>
      </c>
      <c r="D81" s="215" t="s">
        <v>201</v>
      </c>
      <c r="E81" s="422">
        <v>146.43100000000001</v>
      </c>
      <c r="F81" s="150">
        <v>0</v>
      </c>
      <c r="G81" s="144">
        <f t="shared" si="25"/>
        <v>0</v>
      </c>
      <c r="H81" s="226"/>
      <c r="I81" s="233"/>
      <c r="J81" s="233"/>
      <c r="K81" s="233"/>
      <c r="L81" s="234"/>
      <c r="Q81" s="130"/>
      <c r="R81" s="130"/>
      <c r="S81" s="130"/>
      <c r="T81" s="130"/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  <c r="AF81" s="130"/>
      <c r="AG81" s="130"/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30"/>
      <c r="AW81" s="130"/>
      <c r="AX81" s="130"/>
      <c r="AY81" s="130"/>
      <c r="AZ81" s="369">
        <v>1</v>
      </c>
      <c r="BA81" s="370">
        <f t="shared" si="26"/>
        <v>0</v>
      </c>
      <c r="BB81" s="370">
        <f t="shared" si="27"/>
        <v>0</v>
      </c>
      <c r="BC81" s="370">
        <f t="shared" si="28"/>
        <v>0</v>
      </c>
      <c r="BD81" s="370">
        <f t="shared" si="29"/>
        <v>0</v>
      </c>
      <c r="BE81" s="370"/>
      <c r="IV81" s="202"/>
    </row>
    <row r="82" spans="1:256">
      <c r="A82" s="209"/>
      <c r="B82" s="210"/>
      <c r="C82" s="211" t="s">
        <v>369</v>
      </c>
      <c r="D82" s="209"/>
      <c r="E82" s="423"/>
      <c r="F82" s="201">
        <v>0</v>
      </c>
      <c r="G82" s="144">
        <f t="shared" si="25"/>
        <v>0</v>
      </c>
      <c r="H82" s="226"/>
      <c r="I82" s="233"/>
      <c r="J82" s="233"/>
      <c r="K82" s="233"/>
      <c r="L82" s="234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369">
        <v>1</v>
      </c>
      <c r="BA82" s="370">
        <f t="shared" si="26"/>
        <v>0</v>
      </c>
      <c r="BB82" s="370">
        <f t="shared" si="27"/>
        <v>0</v>
      </c>
      <c r="BC82" s="370">
        <f t="shared" si="28"/>
        <v>0</v>
      </c>
      <c r="BD82" s="370">
        <f t="shared" si="29"/>
        <v>0</v>
      </c>
      <c r="BE82" s="370"/>
      <c r="IV82" s="202"/>
    </row>
    <row r="83" spans="1:256">
      <c r="A83" s="212">
        <v>57</v>
      </c>
      <c r="B83" s="213" t="s">
        <v>723</v>
      </c>
      <c r="C83" s="214" t="s">
        <v>724</v>
      </c>
      <c r="D83" s="215" t="s">
        <v>201</v>
      </c>
      <c r="E83" s="422">
        <v>20.702000000000002</v>
      </c>
      <c r="F83" s="150">
        <v>0</v>
      </c>
      <c r="G83" s="144">
        <f t="shared" si="25"/>
        <v>0</v>
      </c>
      <c r="H83" s="226"/>
      <c r="I83" s="233"/>
      <c r="J83" s="233"/>
      <c r="K83" s="233"/>
      <c r="L83" s="234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369">
        <v>1</v>
      </c>
      <c r="BA83" s="370">
        <f t="shared" si="26"/>
        <v>0</v>
      </c>
      <c r="BB83" s="370">
        <f t="shared" si="27"/>
        <v>0</v>
      </c>
      <c r="BC83" s="370">
        <f t="shared" si="28"/>
        <v>0</v>
      </c>
      <c r="BD83" s="370">
        <f t="shared" si="29"/>
        <v>0</v>
      </c>
      <c r="BE83" s="370"/>
      <c r="IV83" s="202"/>
    </row>
    <row r="84" spans="1:256">
      <c r="A84" s="209"/>
      <c r="B84" s="210"/>
      <c r="C84" s="211" t="s">
        <v>725</v>
      </c>
      <c r="D84" s="209"/>
      <c r="E84" s="423"/>
      <c r="F84" s="201">
        <v>0</v>
      </c>
      <c r="G84" s="144">
        <f t="shared" si="25"/>
        <v>0</v>
      </c>
      <c r="H84" s="226"/>
      <c r="I84" s="233"/>
      <c r="J84" s="233"/>
      <c r="K84" s="233"/>
      <c r="L84" s="234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369">
        <v>1</v>
      </c>
      <c r="BA84" s="370">
        <f t="shared" si="26"/>
        <v>0</v>
      </c>
      <c r="BB84" s="370">
        <f t="shared" si="27"/>
        <v>0</v>
      </c>
      <c r="BC84" s="370">
        <f t="shared" si="28"/>
        <v>0</v>
      </c>
      <c r="BD84" s="370">
        <f t="shared" si="29"/>
        <v>0</v>
      </c>
      <c r="BE84" s="370"/>
      <c r="IV84" s="202"/>
    </row>
    <row r="85" spans="1:256" ht="22.5">
      <c r="A85" s="212">
        <v>58</v>
      </c>
      <c r="B85" s="213" t="s">
        <v>370</v>
      </c>
      <c r="C85" s="214" t="s">
        <v>1088</v>
      </c>
      <c r="D85" s="215" t="s">
        <v>201</v>
      </c>
      <c r="E85" s="422">
        <v>163.51</v>
      </c>
      <c r="F85" s="150">
        <v>0</v>
      </c>
      <c r="G85" s="144">
        <f t="shared" si="25"/>
        <v>0</v>
      </c>
      <c r="H85" s="226"/>
      <c r="I85" s="233"/>
      <c r="J85" s="233"/>
      <c r="K85" s="233"/>
      <c r="L85" s="234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369">
        <v>1</v>
      </c>
      <c r="BA85" s="370">
        <f t="shared" si="26"/>
        <v>0</v>
      </c>
      <c r="BB85" s="370">
        <f t="shared" si="27"/>
        <v>0</v>
      </c>
      <c r="BC85" s="370">
        <f t="shared" si="28"/>
        <v>0</v>
      </c>
      <c r="BD85" s="370">
        <f t="shared" si="29"/>
        <v>0</v>
      </c>
      <c r="BE85" s="370"/>
      <c r="IV85" s="202"/>
    </row>
    <row r="86" spans="1:256">
      <c r="A86" s="212">
        <v>59</v>
      </c>
      <c r="B86" s="213" t="s">
        <v>1089</v>
      </c>
      <c r="C86" s="214" t="s">
        <v>1090</v>
      </c>
      <c r="D86" s="215" t="s">
        <v>202</v>
      </c>
      <c r="E86" s="422">
        <v>24</v>
      </c>
      <c r="F86" s="150">
        <v>0</v>
      </c>
      <c r="G86" s="144">
        <f t="shared" si="25"/>
        <v>0</v>
      </c>
      <c r="H86" s="226"/>
      <c r="I86" s="233"/>
      <c r="J86" s="233"/>
      <c r="K86" s="233"/>
      <c r="L86" s="234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369">
        <v>1</v>
      </c>
      <c r="BA86" s="370">
        <f t="shared" si="26"/>
        <v>0</v>
      </c>
      <c r="BB86" s="370">
        <f t="shared" si="27"/>
        <v>0</v>
      </c>
      <c r="BC86" s="370">
        <f t="shared" si="28"/>
        <v>0</v>
      </c>
      <c r="BD86" s="370">
        <f t="shared" si="29"/>
        <v>0</v>
      </c>
      <c r="BE86" s="370"/>
      <c r="IV86" s="202"/>
    </row>
    <row r="87" spans="1:256">
      <c r="A87" s="209"/>
      <c r="B87" s="210"/>
      <c r="C87" s="211" t="s">
        <v>1091</v>
      </c>
      <c r="D87" s="209"/>
      <c r="E87" s="423"/>
      <c r="F87" s="201">
        <v>0</v>
      </c>
      <c r="G87" s="144">
        <f t="shared" si="25"/>
        <v>0</v>
      </c>
      <c r="H87" s="226"/>
      <c r="I87" s="233"/>
      <c r="J87" s="233"/>
      <c r="K87" s="233"/>
      <c r="L87" s="234"/>
      <c r="Q87" s="130"/>
      <c r="R87" s="130"/>
      <c r="S87" s="130"/>
      <c r="T87" s="130"/>
      <c r="U87" s="130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369">
        <v>1</v>
      </c>
      <c r="BA87" s="370">
        <f t="shared" si="26"/>
        <v>0</v>
      </c>
      <c r="BB87" s="370">
        <f t="shared" si="27"/>
        <v>0</v>
      </c>
      <c r="BC87" s="370">
        <f t="shared" si="28"/>
        <v>0</v>
      </c>
      <c r="BD87" s="370">
        <f t="shared" si="29"/>
        <v>0</v>
      </c>
      <c r="BE87" s="370"/>
      <c r="IV87" s="202"/>
    </row>
    <row r="88" spans="1:256" ht="22.5">
      <c r="A88" s="212">
        <v>60</v>
      </c>
      <c r="B88" s="213" t="s">
        <v>1092</v>
      </c>
      <c r="C88" s="214" t="s">
        <v>1093</v>
      </c>
      <c r="D88" s="215" t="s">
        <v>202</v>
      </c>
      <c r="E88" s="422">
        <v>45.7</v>
      </c>
      <c r="F88" s="150">
        <v>0</v>
      </c>
      <c r="G88" s="144">
        <f t="shared" si="25"/>
        <v>0</v>
      </c>
      <c r="H88" s="226"/>
      <c r="I88" s="233"/>
      <c r="J88" s="233"/>
      <c r="K88" s="233"/>
      <c r="L88" s="234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369">
        <v>1</v>
      </c>
      <c r="BA88" s="370">
        <f t="shared" si="26"/>
        <v>0</v>
      </c>
      <c r="BB88" s="370">
        <f t="shared" si="27"/>
        <v>0</v>
      </c>
      <c r="BC88" s="370">
        <f t="shared" si="28"/>
        <v>0</v>
      </c>
      <c r="BD88" s="370">
        <f t="shared" si="29"/>
        <v>0</v>
      </c>
      <c r="BE88" s="370"/>
      <c r="IV88" s="202"/>
    </row>
    <row r="89" spans="1:256">
      <c r="A89" s="209"/>
      <c r="B89" s="210"/>
      <c r="C89" s="211" t="s">
        <v>1094</v>
      </c>
      <c r="D89" s="209"/>
      <c r="E89" s="423"/>
      <c r="F89" s="201"/>
      <c r="G89" s="144">
        <f t="shared" ref="G89:G106" si="30">ROUND(E89*F89,2)</f>
        <v>0</v>
      </c>
      <c r="H89" s="226"/>
      <c r="I89" s="233"/>
      <c r="J89" s="233"/>
      <c r="K89" s="233"/>
      <c r="L89" s="234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369">
        <v>1</v>
      </c>
      <c r="BA89" s="370">
        <f t="shared" ref="BA89:BA106" si="31">IF(AZ89=1,G89,0)</f>
        <v>0</v>
      </c>
      <c r="BB89" s="370">
        <f t="shared" ref="BB89:BB106" si="32">IF(AZ89=2,G89,0)</f>
        <v>0</v>
      </c>
      <c r="BC89" s="370">
        <f t="shared" ref="BC89:BC106" si="33">IF(AZ89=3,G89,0)</f>
        <v>0</v>
      </c>
      <c r="BD89" s="370">
        <f t="shared" ref="BD89:BD106" si="34">IF(AZ89=4,G89,0)</f>
        <v>0</v>
      </c>
      <c r="BE89" s="370"/>
      <c r="IV89" s="202"/>
    </row>
    <row r="90" spans="1:256">
      <c r="A90" s="212">
        <v>61</v>
      </c>
      <c r="B90" s="213" t="s">
        <v>1095</v>
      </c>
      <c r="C90" s="214" t="s">
        <v>1096</v>
      </c>
      <c r="D90" s="215" t="s">
        <v>201</v>
      </c>
      <c r="E90" s="422">
        <v>80.099999999999994</v>
      </c>
      <c r="F90" s="150">
        <v>0</v>
      </c>
      <c r="G90" s="144">
        <f t="shared" si="30"/>
        <v>0</v>
      </c>
      <c r="H90" s="226"/>
      <c r="I90" s="233"/>
      <c r="J90" s="233"/>
      <c r="K90" s="233"/>
      <c r="L90" s="234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130"/>
      <c r="AJ90" s="130"/>
      <c r="AK90" s="130"/>
      <c r="AL90" s="130"/>
      <c r="AM90" s="130"/>
      <c r="AN90" s="130"/>
      <c r="AO90" s="130"/>
      <c r="AP90" s="130"/>
      <c r="AQ90" s="130"/>
      <c r="AR90" s="130"/>
      <c r="AS90" s="130"/>
      <c r="AT90" s="130"/>
      <c r="AU90" s="130"/>
      <c r="AV90" s="130"/>
      <c r="AW90" s="130"/>
      <c r="AX90" s="130"/>
      <c r="AY90" s="130"/>
      <c r="AZ90" s="369">
        <v>1</v>
      </c>
      <c r="BA90" s="370">
        <f t="shared" si="31"/>
        <v>0</v>
      </c>
      <c r="BB90" s="370">
        <f t="shared" si="32"/>
        <v>0</v>
      </c>
      <c r="BC90" s="370">
        <f t="shared" si="33"/>
        <v>0</v>
      </c>
      <c r="BD90" s="370">
        <f t="shared" si="34"/>
        <v>0</v>
      </c>
      <c r="BE90" s="370"/>
      <c r="IV90" s="202"/>
    </row>
    <row r="91" spans="1:256">
      <c r="A91" s="212">
        <v>62</v>
      </c>
      <c r="B91" s="213" t="s">
        <v>726</v>
      </c>
      <c r="C91" s="214" t="s">
        <v>727</v>
      </c>
      <c r="D91" s="215" t="s">
        <v>201</v>
      </c>
      <c r="E91" s="422">
        <v>1585.3309999999999</v>
      </c>
      <c r="F91" s="150">
        <v>0</v>
      </c>
      <c r="G91" s="144">
        <f t="shared" si="30"/>
        <v>0</v>
      </c>
      <c r="H91" s="226"/>
      <c r="I91" s="233"/>
      <c r="J91" s="233"/>
      <c r="K91" s="233"/>
      <c r="L91" s="234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30"/>
      <c r="AG91" s="130"/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369">
        <v>1</v>
      </c>
      <c r="BA91" s="370">
        <f t="shared" si="31"/>
        <v>0</v>
      </c>
      <c r="BB91" s="370">
        <f t="shared" si="32"/>
        <v>0</v>
      </c>
      <c r="BC91" s="370">
        <f t="shared" si="33"/>
        <v>0</v>
      </c>
      <c r="BD91" s="370">
        <f t="shared" si="34"/>
        <v>0</v>
      </c>
      <c r="BE91" s="370"/>
      <c r="IV91" s="202"/>
    </row>
    <row r="92" spans="1:256">
      <c r="A92" s="212">
        <v>63</v>
      </c>
      <c r="B92" s="213" t="s">
        <v>728</v>
      </c>
      <c r="C92" s="214" t="s">
        <v>729</v>
      </c>
      <c r="D92" s="215" t="s">
        <v>201</v>
      </c>
      <c r="E92" s="422">
        <v>271.45999999999998</v>
      </c>
      <c r="F92" s="150">
        <v>0</v>
      </c>
      <c r="G92" s="144">
        <f t="shared" si="30"/>
        <v>0</v>
      </c>
      <c r="H92" s="226"/>
      <c r="I92" s="233"/>
      <c r="J92" s="233"/>
      <c r="K92" s="233"/>
      <c r="L92" s="234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30"/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  <c r="AT92" s="130"/>
      <c r="AU92" s="130"/>
      <c r="AV92" s="130"/>
      <c r="AW92" s="130"/>
      <c r="AX92" s="130"/>
      <c r="AY92" s="130"/>
      <c r="AZ92" s="369">
        <v>1</v>
      </c>
      <c r="BA92" s="370">
        <f t="shared" si="31"/>
        <v>0</v>
      </c>
      <c r="BB92" s="370">
        <f t="shared" si="32"/>
        <v>0</v>
      </c>
      <c r="BC92" s="370">
        <f t="shared" si="33"/>
        <v>0</v>
      </c>
      <c r="BD92" s="370">
        <f t="shared" si="34"/>
        <v>0</v>
      </c>
      <c r="BE92" s="370"/>
      <c r="IV92" s="202"/>
    </row>
    <row r="93" spans="1:256">
      <c r="A93" s="212">
        <v>64</v>
      </c>
      <c r="B93" s="213" t="s">
        <v>730</v>
      </c>
      <c r="C93" s="214" t="s">
        <v>1097</v>
      </c>
      <c r="D93" s="215" t="s">
        <v>201</v>
      </c>
      <c r="E93" s="422">
        <v>116.34</v>
      </c>
      <c r="F93" s="150">
        <v>0</v>
      </c>
      <c r="G93" s="144">
        <f t="shared" si="30"/>
        <v>0</v>
      </c>
      <c r="H93" s="226"/>
      <c r="I93" s="233"/>
      <c r="J93" s="233"/>
      <c r="K93" s="233"/>
      <c r="L93" s="234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30"/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0"/>
      <c r="AZ93" s="369">
        <v>1</v>
      </c>
      <c r="BA93" s="370">
        <f t="shared" si="31"/>
        <v>0</v>
      </c>
      <c r="BB93" s="370">
        <f t="shared" si="32"/>
        <v>0</v>
      </c>
      <c r="BC93" s="370">
        <f t="shared" si="33"/>
        <v>0</v>
      </c>
      <c r="BD93" s="370">
        <f t="shared" si="34"/>
        <v>0</v>
      </c>
      <c r="BE93" s="370"/>
      <c r="IV93" s="202"/>
    </row>
    <row r="94" spans="1:256">
      <c r="A94" s="212">
        <v>65</v>
      </c>
      <c r="B94" s="213" t="s">
        <v>1098</v>
      </c>
      <c r="C94" s="214" t="s">
        <v>1099</v>
      </c>
      <c r="D94" s="215" t="s">
        <v>201</v>
      </c>
      <c r="E94" s="422">
        <v>10.25</v>
      </c>
      <c r="F94" s="150">
        <v>0</v>
      </c>
      <c r="G94" s="144">
        <f t="shared" si="30"/>
        <v>0</v>
      </c>
      <c r="H94" s="226"/>
      <c r="I94" s="233"/>
      <c r="J94" s="233"/>
      <c r="K94" s="233"/>
      <c r="L94" s="234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130"/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0"/>
      <c r="AZ94" s="369">
        <v>1</v>
      </c>
      <c r="BA94" s="370">
        <f t="shared" si="31"/>
        <v>0</v>
      </c>
      <c r="BB94" s="370">
        <f t="shared" si="32"/>
        <v>0</v>
      </c>
      <c r="BC94" s="370">
        <f t="shared" si="33"/>
        <v>0</v>
      </c>
      <c r="BD94" s="370">
        <f t="shared" si="34"/>
        <v>0</v>
      </c>
      <c r="BE94" s="370"/>
      <c r="IV94" s="202"/>
    </row>
    <row r="95" spans="1:256">
      <c r="A95" s="209"/>
      <c r="B95" s="210"/>
      <c r="C95" s="211" t="s">
        <v>1100</v>
      </c>
      <c r="D95" s="209"/>
      <c r="E95" s="423"/>
      <c r="F95" s="201">
        <v>0</v>
      </c>
      <c r="G95" s="144">
        <f t="shared" si="30"/>
        <v>0</v>
      </c>
      <c r="H95" s="226"/>
      <c r="I95" s="233"/>
      <c r="J95" s="233"/>
      <c r="K95" s="233"/>
      <c r="L95" s="234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0"/>
      <c r="AK95" s="130"/>
      <c r="AL95" s="130"/>
      <c r="AM95" s="130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369">
        <v>1</v>
      </c>
      <c r="BA95" s="370">
        <f t="shared" si="31"/>
        <v>0</v>
      </c>
      <c r="BB95" s="370">
        <f t="shared" si="32"/>
        <v>0</v>
      </c>
      <c r="BC95" s="370">
        <f t="shared" si="33"/>
        <v>0</v>
      </c>
      <c r="BD95" s="370">
        <f t="shared" si="34"/>
        <v>0</v>
      </c>
      <c r="BE95" s="370"/>
      <c r="IV95" s="202"/>
    </row>
    <row r="96" spans="1:256">
      <c r="A96" s="212">
        <v>66</v>
      </c>
      <c r="B96" s="213" t="s">
        <v>731</v>
      </c>
      <c r="C96" s="214" t="s">
        <v>732</v>
      </c>
      <c r="D96" s="215" t="s">
        <v>201</v>
      </c>
      <c r="E96" s="422">
        <v>271.45999999999998</v>
      </c>
      <c r="F96" s="150">
        <v>0</v>
      </c>
      <c r="G96" s="144">
        <f t="shared" si="30"/>
        <v>0</v>
      </c>
      <c r="H96" s="226"/>
      <c r="I96" s="233"/>
      <c r="J96" s="233"/>
      <c r="K96" s="233"/>
      <c r="L96" s="234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369">
        <v>1</v>
      </c>
      <c r="BA96" s="370">
        <f t="shared" si="31"/>
        <v>0</v>
      </c>
      <c r="BB96" s="370">
        <f t="shared" si="32"/>
        <v>0</v>
      </c>
      <c r="BC96" s="370">
        <f t="shared" si="33"/>
        <v>0</v>
      </c>
      <c r="BD96" s="370">
        <f t="shared" si="34"/>
        <v>0</v>
      </c>
      <c r="BE96" s="370"/>
      <c r="IV96" s="202"/>
    </row>
    <row r="97" spans="1:256">
      <c r="A97" s="209"/>
      <c r="B97" s="210"/>
      <c r="C97" s="211" t="s">
        <v>1101</v>
      </c>
      <c r="D97" s="209"/>
      <c r="E97" s="423"/>
      <c r="F97" s="201">
        <v>0</v>
      </c>
      <c r="G97" s="144">
        <f t="shared" si="30"/>
        <v>0</v>
      </c>
      <c r="H97" s="226"/>
      <c r="I97" s="233"/>
      <c r="J97" s="233"/>
      <c r="K97" s="233"/>
      <c r="L97" s="234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0"/>
      <c r="AH97" s="130"/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369">
        <v>1</v>
      </c>
      <c r="BA97" s="370">
        <f t="shared" si="31"/>
        <v>0</v>
      </c>
      <c r="BB97" s="370">
        <f t="shared" si="32"/>
        <v>0</v>
      </c>
      <c r="BC97" s="370">
        <f t="shared" si="33"/>
        <v>0</v>
      </c>
      <c r="BD97" s="370">
        <f t="shared" si="34"/>
        <v>0</v>
      </c>
      <c r="BE97" s="370"/>
      <c r="IV97" s="202"/>
    </row>
    <row r="98" spans="1:256">
      <c r="A98" s="212">
        <v>67</v>
      </c>
      <c r="B98" s="213" t="s">
        <v>1102</v>
      </c>
      <c r="C98" s="214" t="s">
        <v>1103</v>
      </c>
      <c r="D98" s="215" t="s">
        <v>201</v>
      </c>
      <c r="E98" s="422">
        <v>116.34</v>
      </c>
      <c r="F98" s="150">
        <v>0</v>
      </c>
      <c r="G98" s="144">
        <f t="shared" si="30"/>
        <v>0</v>
      </c>
      <c r="H98" s="226"/>
      <c r="I98" s="233"/>
      <c r="J98" s="233"/>
      <c r="K98" s="233"/>
      <c r="L98" s="234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369">
        <v>1</v>
      </c>
      <c r="BA98" s="370">
        <f t="shared" si="31"/>
        <v>0</v>
      </c>
      <c r="BB98" s="370">
        <f t="shared" si="32"/>
        <v>0</v>
      </c>
      <c r="BC98" s="370">
        <f t="shared" si="33"/>
        <v>0</v>
      </c>
      <c r="BD98" s="370">
        <f t="shared" si="34"/>
        <v>0</v>
      </c>
      <c r="BE98" s="370"/>
      <c r="IV98" s="202"/>
    </row>
    <row r="99" spans="1:256">
      <c r="A99" s="209"/>
      <c r="B99" s="210"/>
      <c r="C99" s="211" t="s">
        <v>1104</v>
      </c>
      <c r="D99" s="209"/>
      <c r="E99" s="423"/>
      <c r="F99" s="201"/>
      <c r="G99" s="144">
        <f t="shared" si="30"/>
        <v>0</v>
      </c>
      <c r="H99" s="226"/>
      <c r="I99" s="233"/>
      <c r="J99" s="233"/>
      <c r="K99" s="233"/>
      <c r="L99" s="234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369">
        <v>1</v>
      </c>
      <c r="BA99" s="370">
        <f t="shared" si="31"/>
        <v>0</v>
      </c>
      <c r="BB99" s="370">
        <f t="shared" si="32"/>
        <v>0</v>
      </c>
      <c r="BC99" s="370">
        <f t="shared" si="33"/>
        <v>0</v>
      </c>
      <c r="BD99" s="370">
        <f t="shared" si="34"/>
        <v>0</v>
      </c>
      <c r="BE99" s="370"/>
      <c r="IV99" s="202"/>
    </row>
    <row r="100" spans="1:256">
      <c r="A100" s="212">
        <v>68</v>
      </c>
      <c r="B100" s="213" t="s">
        <v>1105</v>
      </c>
      <c r="C100" s="214" t="s">
        <v>1106</v>
      </c>
      <c r="D100" s="215" t="s">
        <v>201</v>
      </c>
      <c r="E100" s="422">
        <v>10.25</v>
      </c>
      <c r="F100" s="201"/>
      <c r="G100" s="144">
        <f t="shared" si="30"/>
        <v>0</v>
      </c>
      <c r="H100" s="226"/>
      <c r="I100" s="233"/>
      <c r="J100" s="233"/>
      <c r="K100" s="233"/>
      <c r="L100" s="234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0"/>
      <c r="AZ100" s="369">
        <v>1</v>
      </c>
      <c r="BA100" s="370">
        <f t="shared" si="31"/>
        <v>0</v>
      </c>
      <c r="BB100" s="370">
        <f t="shared" si="32"/>
        <v>0</v>
      </c>
      <c r="BC100" s="370">
        <f t="shared" si="33"/>
        <v>0</v>
      </c>
      <c r="BD100" s="370">
        <f t="shared" si="34"/>
        <v>0</v>
      </c>
      <c r="BE100" s="370"/>
      <c r="IV100" s="202"/>
    </row>
    <row r="101" spans="1:256">
      <c r="A101" s="209"/>
      <c r="B101" s="210"/>
      <c r="C101" s="211" t="s">
        <v>1100</v>
      </c>
      <c r="D101" s="209"/>
      <c r="E101" s="423"/>
      <c r="F101" s="201"/>
      <c r="G101" s="144">
        <f t="shared" si="30"/>
        <v>0</v>
      </c>
      <c r="H101" s="226"/>
      <c r="I101" s="233"/>
      <c r="J101" s="233"/>
      <c r="K101" s="233"/>
      <c r="L101" s="234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369">
        <v>1</v>
      </c>
      <c r="BA101" s="370">
        <f t="shared" si="31"/>
        <v>0</v>
      </c>
      <c r="BB101" s="370">
        <f t="shared" si="32"/>
        <v>0</v>
      </c>
      <c r="BC101" s="370">
        <f t="shared" si="33"/>
        <v>0</v>
      </c>
      <c r="BD101" s="370">
        <f t="shared" si="34"/>
        <v>0</v>
      </c>
      <c r="BE101" s="370"/>
      <c r="IV101" s="202"/>
    </row>
    <row r="102" spans="1:256">
      <c r="A102" s="212">
        <v>69</v>
      </c>
      <c r="B102" s="213" t="s">
        <v>243</v>
      </c>
      <c r="C102" s="214" t="s">
        <v>244</v>
      </c>
      <c r="D102" s="215" t="s">
        <v>201</v>
      </c>
      <c r="E102" s="422">
        <v>1585.3309999999999</v>
      </c>
      <c r="F102" s="201"/>
      <c r="G102" s="144">
        <f t="shared" si="30"/>
        <v>0</v>
      </c>
      <c r="H102" s="226"/>
      <c r="I102" s="233"/>
      <c r="J102" s="233"/>
      <c r="K102" s="233"/>
      <c r="L102" s="234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0"/>
      <c r="AZ102" s="369">
        <v>1</v>
      </c>
      <c r="BA102" s="370">
        <f t="shared" si="31"/>
        <v>0</v>
      </c>
      <c r="BB102" s="370">
        <f t="shared" si="32"/>
        <v>0</v>
      </c>
      <c r="BC102" s="370">
        <f t="shared" si="33"/>
        <v>0</v>
      </c>
      <c r="BD102" s="370">
        <f t="shared" si="34"/>
        <v>0</v>
      </c>
      <c r="BE102" s="370"/>
      <c r="IV102" s="202"/>
    </row>
    <row r="103" spans="1:256">
      <c r="A103" s="212">
        <v>70</v>
      </c>
      <c r="B103" s="213" t="s">
        <v>733</v>
      </c>
      <c r="C103" s="214" t="s">
        <v>0</v>
      </c>
      <c r="D103" s="215" t="s">
        <v>201</v>
      </c>
      <c r="E103" s="422">
        <v>271.45999999999998</v>
      </c>
      <c r="F103" s="201"/>
      <c r="G103" s="144">
        <f t="shared" si="30"/>
        <v>0</v>
      </c>
      <c r="H103" s="226"/>
      <c r="I103" s="233"/>
      <c r="J103" s="233"/>
      <c r="K103" s="233"/>
      <c r="L103" s="234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369">
        <v>1</v>
      </c>
      <c r="BA103" s="370">
        <f t="shared" si="31"/>
        <v>0</v>
      </c>
      <c r="BB103" s="370">
        <f t="shared" si="32"/>
        <v>0</v>
      </c>
      <c r="BC103" s="370">
        <f t="shared" si="33"/>
        <v>0</v>
      </c>
      <c r="BD103" s="370">
        <f t="shared" si="34"/>
        <v>0</v>
      </c>
      <c r="BE103" s="370"/>
      <c r="IV103" s="202"/>
    </row>
    <row r="104" spans="1:256">
      <c r="A104" s="209"/>
      <c r="B104" s="210"/>
      <c r="C104" s="211" t="s">
        <v>1101</v>
      </c>
      <c r="D104" s="209"/>
      <c r="E104" s="423"/>
      <c r="F104" s="201"/>
      <c r="G104" s="144">
        <f t="shared" si="30"/>
        <v>0</v>
      </c>
      <c r="H104" s="226"/>
      <c r="I104" s="233"/>
      <c r="J104" s="233"/>
      <c r="K104" s="233"/>
      <c r="L104" s="234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369">
        <v>1</v>
      </c>
      <c r="BA104" s="370">
        <f t="shared" si="31"/>
        <v>0</v>
      </c>
      <c r="BB104" s="370">
        <f t="shared" si="32"/>
        <v>0</v>
      </c>
      <c r="BC104" s="370">
        <f t="shared" si="33"/>
        <v>0</v>
      </c>
      <c r="BD104" s="370">
        <f t="shared" si="34"/>
        <v>0</v>
      </c>
      <c r="BE104" s="370"/>
      <c r="IV104" s="202"/>
    </row>
    <row r="105" spans="1:256">
      <c r="A105" s="212">
        <v>71</v>
      </c>
      <c r="B105" s="213" t="s">
        <v>1107</v>
      </c>
      <c r="C105" s="214" t="s">
        <v>1108</v>
      </c>
      <c r="D105" s="215" t="s">
        <v>201</v>
      </c>
      <c r="E105" s="422">
        <v>116.34</v>
      </c>
      <c r="F105" s="201"/>
      <c r="G105" s="144">
        <f t="shared" si="30"/>
        <v>0</v>
      </c>
      <c r="H105" s="226"/>
      <c r="I105" s="233"/>
      <c r="J105" s="233"/>
      <c r="K105" s="233"/>
      <c r="L105" s="234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0"/>
      <c r="AZ105" s="369">
        <v>1</v>
      </c>
      <c r="BA105" s="370">
        <f t="shared" si="31"/>
        <v>0</v>
      </c>
      <c r="BB105" s="370">
        <f t="shared" si="32"/>
        <v>0</v>
      </c>
      <c r="BC105" s="370">
        <f t="shared" si="33"/>
        <v>0</v>
      </c>
      <c r="BD105" s="370">
        <f t="shared" si="34"/>
        <v>0</v>
      </c>
      <c r="BE105" s="370"/>
      <c r="IV105" s="202"/>
    </row>
    <row r="106" spans="1:256">
      <c r="A106" s="242"/>
      <c r="B106" s="240"/>
      <c r="C106" s="241" t="s">
        <v>1104</v>
      </c>
      <c r="D106" s="242"/>
      <c r="E106" s="426"/>
      <c r="F106" s="243"/>
      <c r="G106" s="221">
        <f t="shared" si="30"/>
        <v>0</v>
      </c>
      <c r="H106" s="226"/>
      <c r="I106" s="233"/>
      <c r="J106" s="233"/>
      <c r="K106" s="233"/>
      <c r="L106" s="234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369">
        <v>1</v>
      </c>
      <c r="BA106" s="370">
        <f t="shared" si="31"/>
        <v>0</v>
      </c>
      <c r="BB106" s="370">
        <f t="shared" si="32"/>
        <v>0</v>
      </c>
      <c r="BC106" s="370">
        <f t="shared" si="33"/>
        <v>0</v>
      </c>
      <c r="BD106" s="370">
        <f t="shared" si="34"/>
        <v>0</v>
      </c>
      <c r="BE106" s="370"/>
      <c r="IV106" s="202"/>
    </row>
    <row r="107" spans="1:256">
      <c r="A107" s="151"/>
      <c r="B107" s="152" t="s">
        <v>195</v>
      </c>
      <c r="C107" s="153" t="str">
        <f>CONCATENATE(B71," ",C71)</f>
        <v xml:space="preserve">620 Úpravy povrchů vnější               </v>
      </c>
      <c r="D107" s="151"/>
      <c r="E107" s="425"/>
      <c r="F107" s="154"/>
      <c r="G107" s="155">
        <f>SUM(G71:G106)</f>
        <v>0</v>
      </c>
      <c r="H107" s="236"/>
      <c r="BA107" s="367">
        <f>SUM(BA71:BA106)</f>
        <v>0</v>
      </c>
      <c r="BB107" s="367">
        <f>SUM(BB71:BB79)</f>
        <v>0</v>
      </c>
      <c r="BC107" s="367">
        <f>SUM(BC71:BC79)</f>
        <v>0</v>
      </c>
      <c r="BD107" s="367">
        <f>SUM(BD71:BD79)</f>
        <v>0</v>
      </c>
      <c r="BE107" s="367">
        <f>SUM(BE71:BE79)</f>
        <v>0</v>
      </c>
      <c r="BF107" s="368">
        <f>SUM(BA107:BE107)-G107</f>
        <v>0</v>
      </c>
    </row>
    <row r="108" spans="1:256">
      <c r="A108" s="174" t="s">
        <v>200</v>
      </c>
      <c r="B108" s="224">
        <v>630</v>
      </c>
      <c r="C108" s="239" t="s">
        <v>1</v>
      </c>
      <c r="D108" s="225"/>
      <c r="E108" s="427"/>
      <c r="F108" s="203"/>
      <c r="G108" s="144">
        <f>E108*F108</f>
        <v>0</v>
      </c>
      <c r="H108" s="231"/>
      <c r="I108" s="232"/>
      <c r="J108" s="232"/>
      <c r="K108" s="232"/>
      <c r="L108" s="234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0"/>
      <c r="AZ108" s="369">
        <v>1</v>
      </c>
      <c r="BA108" s="370">
        <f>IF(AZ108=1,G108,0)</f>
        <v>0</v>
      </c>
      <c r="BB108" s="370">
        <f>IF(AZ108=2,G108,0)</f>
        <v>0</v>
      </c>
      <c r="BC108" s="370">
        <f>IF(AZ108=3,G108,0)</f>
        <v>0</v>
      </c>
      <c r="BD108" s="370">
        <f>IF(AZ108=4,G108,0)</f>
        <v>0</v>
      </c>
      <c r="BE108" s="370">
        <f>IF(AZ108=5,G108,0)</f>
        <v>0</v>
      </c>
    </row>
    <row r="109" spans="1:256">
      <c r="A109" s="204">
        <v>72</v>
      </c>
      <c r="B109" s="205" t="s">
        <v>2</v>
      </c>
      <c r="C109" s="206" t="s">
        <v>3</v>
      </c>
      <c r="D109" s="207" t="s">
        <v>205</v>
      </c>
      <c r="E109" s="421">
        <v>8.3008000000000006</v>
      </c>
      <c r="F109" s="201"/>
      <c r="G109" s="222">
        <f>ROUND(E109*F109,2)</f>
        <v>0</v>
      </c>
      <c r="H109" s="226"/>
      <c r="I109" s="233"/>
      <c r="J109" s="233"/>
      <c r="K109" s="233"/>
      <c r="L109" s="234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0"/>
      <c r="AZ109" s="369">
        <v>1</v>
      </c>
      <c r="BA109" s="370">
        <f>IF(AZ109=1,G109,0)</f>
        <v>0</v>
      </c>
      <c r="BB109" s="370">
        <f>IF(AZ109=2,G109,0)</f>
        <v>0</v>
      </c>
      <c r="BC109" s="370">
        <f>IF(AZ109=3,G109,0)</f>
        <v>0</v>
      </c>
      <c r="BD109" s="370">
        <f>IF(AZ109=4,G109,0)</f>
        <v>0</v>
      </c>
      <c r="BE109" s="370">
        <f>IF(AZ109=5,G109,0)</f>
        <v>0</v>
      </c>
    </row>
    <row r="110" spans="1:256" s="130" customFormat="1">
      <c r="A110" s="212">
        <v>73</v>
      </c>
      <c r="B110" s="213" t="s">
        <v>4</v>
      </c>
      <c r="C110" s="214" t="s">
        <v>5</v>
      </c>
      <c r="D110" s="215" t="s">
        <v>205</v>
      </c>
      <c r="E110" s="422">
        <v>8.3008000000000006</v>
      </c>
      <c r="F110" s="201"/>
      <c r="G110" s="144">
        <f>ROUND(E110*F110,2)</f>
        <v>0</v>
      </c>
      <c r="H110" s="226"/>
      <c r="I110" s="233"/>
      <c r="J110" s="233"/>
      <c r="K110" s="233"/>
      <c r="L110" s="234"/>
      <c r="M110"/>
      <c r="N110"/>
      <c r="O110"/>
      <c r="P110"/>
      <c r="AZ110" s="369">
        <v>1</v>
      </c>
      <c r="BA110" s="370">
        <f>IF(AZ110=1,G110,0)</f>
        <v>0</v>
      </c>
      <c r="BB110" s="370">
        <f>IF(AZ110=2,G110,0)</f>
        <v>0</v>
      </c>
      <c r="BC110" s="370">
        <f>IF(AZ110=3,G110,0)</f>
        <v>0</v>
      </c>
      <c r="BD110" s="370">
        <f>IF(AZ110=4,G110,0)</f>
        <v>0</v>
      </c>
      <c r="BE110" s="370">
        <f>IF(AZ110=5,G110,0)</f>
        <v>0</v>
      </c>
      <c r="BF110" s="371"/>
    </row>
    <row r="111" spans="1:256" s="130" customFormat="1">
      <c r="A111" s="242"/>
      <c r="B111" s="240"/>
      <c r="C111" s="241" t="s">
        <v>6</v>
      </c>
      <c r="D111" s="242"/>
      <c r="E111" s="426"/>
      <c r="F111" s="243"/>
      <c r="G111" s="221">
        <f>ROUND(E111*F111,2)</f>
        <v>0</v>
      </c>
      <c r="H111" s="226"/>
      <c r="I111" s="233"/>
      <c r="J111" s="233"/>
      <c r="K111" s="233"/>
      <c r="L111" s="234"/>
      <c r="M111"/>
      <c r="N111"/>
      <c r="O111"/>
      <c r="P111"/>
      <c r="AZ111" s="369">
        <v>1</v>
      </c>
      <c r="BA111" s="370">
        <f>IF(AZ111=1,G111,0)</f>
        <v>0</v>
      </c>
      <c r="BB111" s="370">
        <f>IF(AZ111=2,G111,0)</f>
        <v>0</v>
      </c>
      <c r="BC111" s="370">
        <f>IF(AZ111=3,G111,0)</f>
        <v>0</v>
      </c>
      <c r="BD111" s="370">
        <f>IF(AZ111=4,G111,0)</f>
        <v>0</v>
      </c>
      <c r="BE111" s="370">
        <f>IF(AZ111=5,G111,0)</f>
        <v>0</v>
      </c>
      <c r="BF111" s="371"/>
    </row>
    <row r="112" spans="1:256">
      <c r="A112" s="163"/>
      <c r="B112" s="164" t="s">
        <v>195</v>
      </c>
      <c r="C112" s="165" t="str">
        <f>CONCATENATE(B108," ",C108)</f>
        <v xml:space="preserve">630 Podlahové konstrukce                </v>
      </c>
      <c r="D112" s="163"/>
      <c r="E112" s="428"/>
      <c r="F112" s="166"/>
      <c r="G112" s="188">
        <f>SUM(G108:G111)</f>
        <v>0</v>
      </c>
      <c r="H112" s="236"/>
      <c r="BA112" s="367">
        <f>SUM(BA108:BA111)</f>
        <v>0</v>
      </c>
      <c r="BB112" s="367">
        <f>SUM(BB108:BB111)</f>
        <v>0</v>
      </c>
      <c r="BC112" s="367">
        <f>SUM(BC108:BC111)</f>
        <v>0</v>
      </c>
      <c r="BD112" s="367">
        <f>SUM(BD108:BD111)</f>
        <v>0</v>
      </c>
      <c r="BE112" s="367">
        <f>SUM(BE108:BE111)</f>
        <v>0</v>
      </c>
      <c r="BF112" s="368">
        <f>SUM(BA112:BE112)-G112</f>
        <v>0</v>
      </c>
    </row>
    <row r="113" spans="1:58">
      <c r="A113" s="174" t="s">
        <v>200</v>
      </c>
      <c r="B113" s="175">
        <v>640</v>
      </c>
      <c r="C113" s="176" t="s">
        <v>1109</v>
      </c>
      <c r="D113" s="186"/>
      <c r="E113" s="406"/>
      <c r="F113" s="187"/>
      <c r="G113" s="187"/>
      <c r="H113" s="231"/>
      <c r="I113" s="232"/>
      <c r="J113" s="232"/>
      <c r="K113" s="232"/>
      <c r="L113" s="234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0"/>
      <c r="AZ113" s="369">
        <v>1</v>
      </c>
      <c r="BA113" s="370">
        <f>IF(AZ113=1,G113,0)</f>
        <v>0</v>
      </c>
      <c r="BB113" s="370">
        <f>IF(AZ113=2,G113,0)</f>
        <v>0</v>
      </c>
      <c r="BC113" s="370">
        <f>IF(AZ113=3,G113,0)</f>
        <v>0</v>
      </c>
      <c r="BD113" s="370">
        <f>IF(AZ113=4,G113,0)</f>
        <v>0</v>
      </c>
      <c r="BE113" s="370">
        <f>IF(AZ113=5,G113,0)</f>
        <v>0</v>
      </c>
    </row>
    <row r="114" spans="1:58" ht="22.5">
      <c r="A114" s="204">
        <v>74</v>
      </c>
      <c r="B114" s="205" t="s">
        <v>7</v>
      </c>
      <c r="C114" s="206" t="s">
        <v>1127</v>
      </c>
      <c r="D114" s="207" t="s">
        <v>201</v>
      </c>
      <c r="E114" s="421">
        <v>67.694100000000006</v>
      </c>
      <c r="F114" s="201"/>
      <c r="G114" s="222">
        <f>ROUND(E114*F114,2)</f>
        <v>0</v>
      </c>
      <c r="H114" s="231"/>
      <c r="I114" s="232"/>
      <c r="J114" s="232"/>
      <c r="K114" s="232"/>
      <c r="L114" s="234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0"/>
      <c r="AZ114" s="369">
        <v>1</v>
      </c>
      <c r="BA114" s="370">
        <f>IF(AZ114=1,G114,0)</f>
        <v>0</v>
      </c>
      <c r="BB114" s="370">
        <f>IF(AZ114=2,G114,0)</f>
        <v>0</v>
      </c>
      <c r="BC114" s="370">
        <f>IF(AZ114=3,G114,0)</f>
        <v>0</v>
      </c>
      <c r="BD114" s="370">
        <f>IF(AZ114=4,G114,0)</f>
        <v>0</v>
      </c>
      <c r="BE114" s="370"/>
    </row>
    <row r="115" spans="1:58" ht="22.5">
      <c r="A115" s="212">
        <v>75</v>
      </c>
      <c r="B115" s="213" t="s">
        <v>7</v>
      </c>
      <c r="C115" s="214" t="s">
        <v>1128</v>
      </c>
      <c r="D115" s="215" t="s">
        <v>201</v>
      </c>
      <c r="E115" s="422">
        <v>2.9580000000000002</v>
      </c>
      <c r="F115" s="201"/>
      <c r="G115" s="144">
        <f t="shared" ref="G115:G120" si="35">ROUND(E115*F115,2)</f>
        <v>0</v>
      </c>
      <c r="H115" s="231"/>
      <c r="I115" s="232"/>
      <c r="J115" s="232"/>
      <c r="K115" s="232"/>
      <c r="L115" s="234"/>
      <c r="Q115" s="130"/>
      <c r="R115" s="130"/>
      <c r="S115" s="130"/>
      <c r="T115" s="130"/>
      <c r="U115" s="130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  <c r="AT115" s="130"/>
      <c r="AU115" s="130"/>
      <c r="AV115" s="130"/>
      <c r="AW115" s="130"/>
      <c r="AX115" s="130"/>
      <c r="AY115" s="130"/>
      <c r="AZ115" s="369">
        <v>1</v>
      </c>
      <c r="BA115" s="370">
        <f t="shared" ref="BA115:BA120" si="36">IF(AZ115=1,G115,0)</f>
        <v>0</v>
      </c>
      <c r="BB115" s="370">
        <f t="shared" ref="BB115:BB120" si="37">IF(AZ115=2,G115,0)</f>
        <v>0</v>
      </c>
      <c r="BC115" s="370">
        <f t="shared" ref="BC115:BC120" si="38">IF(AZ115=3,G115,0)</f>
        <v>0</v>
      </c>
      <c r="BD115" s="370">
        <f t="shared" ref="BD115:BD120" si="39">IF(AZ115=4,G115,0)</f>
        <v>0</v>
      </c>
      <c r="BE115" s="370"/>
    </row>
    <row r="116" spans="1:58">
      <c r="A116" s="209"/>
      <c r="B116" s="210"/>
      <c r="C116" s="211" t="s">
        <v>9</v>
      </c>
      <c r="D116" s="209"/>
      <c r="E116" s="423"/>
      <c r="F116" s="201"/>
      <c r="G116" s="144">
        <f t="shared" si="35"/>
        <v>0</v>
      </c>
      <c r="H116" s="231"/>
      <c r="I116" s="232"/>
      <c r="J116" s="232"/>
      <c r="K116" s="232"/>
      <c r="L116" s="234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130"/>
      <c r="AD116" s="130"/>
      <c r="AE116" s="130"/>
      <c r="AF116" s="130"/>
      <c r="AG116" s="130"/>
      <c r="AH116" s="130"/>
      <c r="AI116" s="130"/>
      <c r="AJ116" s="130"/>
      <c r="AK116" s="130"/>
      <c r="AL116" s="130"/>
      <c r="AM116" s="130"/>
      <c r="AN116" s="130"/>
      <c r="AO116" s="130"/>
      <c r="AP116" s="130"/>
      <c r="AQ116" s="130"/>
      <c r="AR116" s="130"/>
      <c r="AS116" s="130"/>
      <c r="AT116" s="130"/>
      <c r="AU116" s="130"/>
      <c r="AV116" s="130"/>
      <c r="AW116" s="130"/>
      <c r="AX116" s="130"/>
      <c r="AY116" s="130"/>
      <c r="AZ116" s="369">
        <v>1</v>
      </c>
      <c r="BA116" s="370">
        <f t="shared" si="36"/>
        <v>0</v>
      </c>
      <c r="BB116" s="370">
        <f t="shared" si="37"/>
        <v>0</v>
      </c>
      <c r="BC116" s="370">
        <f t="shared" si="38"/>
        <v>0</v>
      </c>
      <c r="BD116" s="370">
        <f t="shared" si="39"/>
        <v>0</v>
      </c>
      <c r="BE116" s="370"/>
    </row>
    <row r="117" spans="1:58" ht="22.5">
      <c r="A117" s="212">
        <v>76</v>
      </c>
      <c r="B117" s="213" t="s">
        <v>7</v>
      </c>
      <c r="C117" s="214" t="s">
        <v>1129</v>
      </c>
      <c r="D117" s="215" t="s">
        <v>201</v>
      </c>
      <c r="E117" s="422">
        <v>19.851500000000001</v>
      </c>
      <c r="F117" s="201"/>
      <c r="G117" s="144">
        <f t="shared" si="35"/>
        <v>0</v>
      </c>
      <c r="H117" s="231"/>
      <c r="I117" s="232"/>
      <c r="J117" s="232"/>
      <c r="K117" s="232"/>
      <c r="L117" s="234"/>
      <c r="Q117" s="130"/>
      <c r="R117" s="130"/>
      <c r="S117" s="130"/>
      <c r="T117" s="130"/>
      <c r="U117" s="130"/>
      <c r="V117" s="130"/>
      <c r="W117" s="130"/>
      <c r="X117" s="130"/>
      <c r="Y117" s="130"/>
      <c r="Z117" s="130"/>
      <c r="AA117" s="130"/>
      <c r="AB117" s="130"/>
      <c r="AC117" s="130"/>
      <c r="AD117" s="130"/>
      <c r="AE117" s="130"/>
      <c r="AF117" s="130"/>
      <c r="AG117" s="130"/>
      <c r="AH117" s="130"/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  <c r="AT117" s="130"/>
      <c r="AU117" s="130"/>
      <c r="AV117" s="130"/>
      <c r="AW117" s="130"/>
      <c r="AX117" s="130"/>
      <c r="AY117" s="130"/>
      <c r="AZ117" s="369">
        <v>1</v>
      </c>
      <c r="BA117" s="370">
        <f t="shared" si="36"/>
        <v>0</v>
      </c>
      <c r="BB117" s="370">
        <f t="shared" si="37"/>
        <v>0</v>
      </c>
      <c r="BC117" s="370">
        <f t="shared" si="38"/>
        <v>0</v>
      </c>
      <c r="BD117" s="370">
        <f t="shared" si="39"/>
        <v>0</v>
      </c>
      <c r="BE117" s="370"/>
    </row>
    <row r="118" spans="1:58" ht="22.5">
      <c r="A118" s="212">
        <v>77</v>
      </c>
      <c r="B118" s="213" t="s">
        <v>7</v>
      </c>
      <c r="C118" s="214" t="s">
        <v>1129</v>
      </c>
      <c r="D118" s="215" t="s">
        <v>201</v>
      </c>
      <c r="E118" s="422">
        <v>2.7269999999999999</v>
      </c>
      <c r="F118" s="201"/>
      <c r="G118" s="144">
        <f t="shared" si="35"/>
        <v>0</v>
      </c>
      <c r="H118" s="231"/>
      <c r="I118" s="232"/>
      <c r="J118" s="232"/>
      <c r="K118" s="232"/>
      <c r="L118" s="234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0"/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369">
        <v>1</v>
      </c>
      <c r="BA118" s="370">
        <f t="shared" si="36"/>
        <v>0</v>
      </c>
      <c r="BB118" s="370">
        <f t="shared" si="37"/>
        <v>0</v>
      </c>
      <c r="BC118" s="370">
        <f t="shared" si="38"/>
        <v>0</v>
      </c>
      <c r="BD118" s="370">
        <f t="shared" si="39"/>
        <v>0</v>
      </c>
      <c r="BE118" s="370"/>
    </row>
    <row r="119" spans="1:58">
      <c r="A119" s="209"/>
      <c r="B119" s="210"/>
      <c r="C119" s="211" t="s">
        <v>9</v>
      </c>
      <c r="D119" s="209"/>
      <c r="E119" s="423"/>
      <c r="F119" s="201"/>
      <c r="G119" s="144">
        <f t="shared" si="35"/>
        <v>0</v>
      </c>
      <c r="H119" s="231"/>
      <c r="I119" s="232"/>
      <c r="J119" s="232"/>
      <c r="K119" s="232"/>
      <c r="L119" s="234"/>
      <c r="Q119" s="130"/>
      <c r="R119" s="130"/>
      <c r="S119" s="130"/>
      <c r="T119" s="130"/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  <c r="AF119" s="130"/>
      <c r="AG119" s="130"/>
      <c r="AH119" s="130"/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  <c r="AT119" s="130"/>
      <c r="AU119" s="130"/>
      <c r="AV119" s="130"/>
      <c r="AW119" s="130"/>
      <c r="AX119" s="130"/>
      <c r="AY119" s="130"/>
      <c r="AZ119" s="369">
        <v>1</v>
      </c>
      <c r="BA119" s="370">
        <f t="shared" si="36"/>
        <v>0</v>
      </c>
      <c r="BB119" s="370">
        <f t="shared" si="37"/>
        <v>0</v>
      </c>
      <c r="BC119" s="370">
        <f t="shared" si="38"/>
        <v>0</v>
      </c>
      <c r="BD119" s="370">
        <f t="shared" si="39"/>
        <v>0</v>
      </c>
      <c r="BE119" s="370"/>
    </row>
    <row r="120" spans="1:58" ht="22.5">
      <c r="A120" s="216">
        <v>78</v>
      </c>
      <c r="B120" s="217" t="s">
        <v>223</v>
      </c>
      <c r="C120" s="218" t="s">
        <v>1130</v>
      </c>
      <c r="D120" s="219" t="s">
        <v>202</v>
      </c>
      <c r="E120" s="424">
        <v>103.51</v>
      </c>
      <c r="F120" s="201"/>
      <c r="G120" s="221">
        <f t="shared" si="35"/>
        <v>0</v>
      </c>
      <c r="H120" s="231"/>
      <c r="I120" s="232"/>
      <c r="J120" s="232"/>
      <c r="K120" s="232"/>
      <c r="L120" s="234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369">
        <v>1</v>
      </c>
      <c r="BA120" s="370">
        <f t="shared" si="36"/>
        <v>0</v>
      </c>
      <c r="BB120" s="370">
        <f t="shared" si="37"/>
        <v>0</v>
      </c>
      <c r="BC120" s="370">
        <f t="shared" si="38"/>
        <v>0</v>
      </c>
      <c r="BD120" s="370">
        <f t="shared" si="39"/>
        <v>0</v>
      </c>
      <c r="BE120" s="370"/>
    </row>
    <row r="121" spans="1:58">
      <c r="A121" s="163"/>
      <c r="B121" s="164" t="s">
        <v>195</v>
      </c>
      <c r="C121" s="165" t="str">
        <f>CONCATENATE(B113," ",C113)</f>
        <v xml:space="preserve">640 Výplně otvorů - osazování                         </v>
      </c>
      <c r="D121" s="163"/>
      <c r="E121" s="428"/>
      <c r="F121" s="166"/>
      <c r="G121" s="188">
        <f>SUM(G114:G120)</f>
        <v>0</v>
      </c>
      <c r="H121" s="236"/>
      <c r="BA121" s="367">
        <f>SUM(BA113:BA120)</f>
        <v>0</v>
      </c>
      <c r="BB121" s="367">
        <f>SUM(BB113:BB115)</f>
        <v>0</v>
      </c>
      <c r="BC121" s="367">
        <f>SUM(BC113:BC115)</f>
        <v>0</v>
      </c>
      <c r="BD121" s="367">
        <f>SUM(BD113:BD115)</f>
        <v>0</v>
      </c>
      <c r="BE121" s="367">
        <f>SUM(BE113:BE115)</f>
        <v>0</v>
      </c>
      <c r="BF121" s="368">
        <f>SUM(BA121:BE121)-G121</f>
        <v>0</v>
      </c>
    </row>
    <row r="122" spans="1:58">
      <c r="A122" s="174" t="s">
        <v>200</v>
      </c>
      <c r="B122" s="175">
        <v>960</v>
      </c>
      <c r="C122" s="176" t="s">
        <v>226</v>
      </c>
      <c r="D122" s="186"/>
      <c r="E122" s="406"/>
      <c r="F122" s="187"/>
      <c r="G122" s="187"/>
      <c r="H122" s="231"/>
      <c r="I122" s="232"/>
      <c r="J122" s="232"/>
      <c r="K122" s="232"/>
      <c r="L122" s="234"/>
      <c r="Q122" s="130"/>
      <c r="R122" s="130"/>
      <c r="S122" s="130"/>
      <c r="T122" s="130"/>
      <c r="U122" s="130"/>
      <c r="V122" s="130"/>
      <c r="W122" s="130"/>
      <c r="X122" s="130"/>
      <c r="Y122" s="130"/>
      <c r="Z122" s="130"/>
      <c r="AA122" s="130"/>
      <c r="AB122" s="130"/>
      <c r="AC122" s="130"/>
      <c r="AD122" s="130"/>
      <c r="AE122" s="130"/>
      <c r="AF122" s="130"/>
      <c r="AG122" s="130"/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369">
        <v>1</v>
      </c>
      <c r="BA122" s="370">
        <f>IF(AZ122=1,G122,0)</f>
        <v>0</v>
      </c>
      <c r="BB122" s="370">
        <f>IF(AZ122=2,G122,0)</f>
        <v>0</v>
      </c>
      <c r="BC122" s="370">
        <f>IF(AZ122=3,G122,0)</f>
        <v>0</v>
      </c>
      <c r="BD122" s="370">
        <f>IF(AZ122=4,G122,0)</f>
        <v>0</v>
      </c>
      <c r="BE122" s="370">
        <f>IF(AZ122=5,G122,0)</f>
        <v>0</v>
      </c>
    </row>
    <row r="123" spans="1:58">
      <c r="A123" s="204">
        <v>79</v>
      </c>
      <c r="B123" s="205" t="s">
        <v>1111</v>
      </c>
      <c r="C123" s="206" t="s">
        <v>1112</v>
      </c>
      <c r="D123" s="207" t="s">
        <v>201</v>
      </c>
      <c r="E123" s="421">
        <v>50</v>
      </c>
      <c r="F123" s="201"/>
      <c r="G123" s="222">
        <f t="shared" ref="G123:G134" si="40">ROUND(E123*F123,2)</f>
        <v>0</v>
      </c>
      <c r="H123" s="226"/>
      <c r="I123" s="233"/>
      <c r="J123" s="233"/>
      <c r="K123" s="233"/>
      <c r="L123" s="234"/>
      <c r="Q123" s="130"/>
      <c r="R123" s="130"/>
      <c r="S123" s="130"/>
      <c r="T123" s="130"/>
      <c r="U123" s="130"/>
      <c r="V123" s="130"/>
      <c r="W123" s="130"/>
      <c r="X123" s="130"/>
      <c r="Y123" s="130"/>
      <c r="Z123" s="130"/>
      <c r="AA123" s="130"/>
      <c r="AB123" s="130"/>
      <c r="AC123" s="130"/>
      <c r="AD123" s="130"/>
      <c r="AE123" s="130"/>
      <c r="AF123" s="130"/>
      <c r="AG123" s="130"/>
      <c r="AH123" s="130"/>
      <c r="AI123" s="130"/>
      <c r="AJ123" s="130"/>
      <c r="AK123" s="130"/>
      <c r="AL123" s="130"/>
      <c r="AM123" s="130"/>
      <c r="AN123" s="130"/>
      <c r="AO123" s="130"/>
      <c r="AP123" s="130"/>
      <c r="AQ123" s="130"/>
      <c r="AR123" s="130"/>
      <c r="AS123" s="130"/>
      <c r="AT123" s="130"/>
      <c r="AU123" s="130"/>
      <c r="AV123" s="130"/>
      <c r="AW123" s="130"/>
      <c r="AX123" s="130"/>
      <c r="AY123" s="130"/>
      <c r="AZ123" s="369">
        <v>2</v>
      </c>
      <c r="BA123" s="370">
        <f>IF(AZ123=1,G123,0)</f>
        <v>0</v>
      </c>
      <c r="BB123" s="370">
        <f>IF(AZ123=2,G123,0)</f>
        <v>0</v>
      </c>
      <c r="BC123" s="370">
        <f>IF(AZ123=3,G123,0)</f>
        <v>0</v>
      </c>
      <c r="BD123" s="370">
        <f>IF(AZ123=4,G123,0)</f>
        <v>0</v>
      </c>
      <c r="BE123" s="370">
        <f>IF(AZ123=5,G123,0)</f>
        <v>0</v>
      </c>
    </row>
    <row r="124" spans="1:58" s="130" customFormat="1">
      <c r="A124" s="212">
        <v>80</v>
      </c>
      <c r="B124" s="213" t="s">
        <v>11</v>
      </c>
      <c r="C124" s="214" t="s">
        <v>12</v>
      </c>
      <c r="D124" s="215" t="s">
        <v>201</v>
      </c>
      <c r="E124" s="422">
        <v>873.96</v>
      </c>
      <c r="F124" s="201"/>
      <c r="G124" s="144">
        <f t="shared" si="40"/>
        <v>0</v>
      </c>
      <c r="H124" s="226"/>
      <c r="I124" s="233"/>
      <c r="J124" s="233"/>
      <c r="K124" s="233"/>
      <c r="L124" s="234"/>
      <c r="M124"/>
      <c r="N124"/>
      <c r="O124"/>
      <c r="P124"/>
      <c r="AZ124" s="369">
        <v>2</v>
      </c>
      <c r="BA124" s="370">
        <f t="shared" ref="BA124:BA134" si="41">IF(AZ124=1,G124,0)</f>
        <v>0</v>
      </c>
      <c r="BB124" s="370">
        <f t="shared" ref="BB124:BB134" si="42">IF(AZ124=2,G124,0)</f>
        <v>0</v>
      </c>
      <c r="BC124" s="370">
        <f t="shared" ref="BC124:BC134" si="43">IF(AZ124=3,G124,0)</f>
        <v>0</v>
      </c>
      <c r="BD124" s="370">
        <f t="shared" ref="BD124:BD134" si="44">IF(AZ124=4,G124,0)</f>
        <v>0</v>
      </c>
      <c r="BE124" s="370">
        <f t="shared" ref="BE124:BE134" si="45">IF(AZ124=5,G124,0)</f>
        <v>0</v>
      </c>
      <c r="BF124" s="371"/>
    </row>
    <row r="125" spans="1:58" s="130" customFormat="1">
      <c r="A125" s="212">
        <v>81</v>
      </c>
      <c r="B125" s="213" t="s">
        <v>13</v>
      </c>
      <c r="C125" s="214" t="s">
        <v>14</v>
      </c>
      <c r="D125" s="215" t="s">
        <v>202</v>
      </c>
      <c r="E125" s="422">
        <v>43.884</v>
      </c>
      <c r="F125" s="201"/>
      <c r="G125" s="144">
        <f t="shared" si="40"/>
        <v>0</v>
      </c>
      <c r="H125" s="226"/>
      <c r="I125" s="233"/>
      <c r="J125" s="233"/>
      <c r="K125" s="233"/>
      <c r="L125" s="234"/>
      <c r="M125"/>
      <c r="N125"/>
      <c r="O125"/>
      <c r="P125"/>
      <c r="AZ125" s="369">
        <v>2</v>
      </c>
      <c r="BA125" s="370">
        <f t="shared" si="41"/>
        <v>0</v>
      </c>
      <c r="BB125" s="370">
        <f t="shared" si="42"/>
        <v>0</v>
      </c>
      <c r="BC125" s="370">
        <f t="shared" si="43"/>
        <v>0</v>
      </c>
      <c r="BD125" s="370">
        <f t="shared" si="44"/>
        <v>0</v>
      </c>
      <c r="BE125" s="370">
        <f t="shared" si="45"/>
        <v>0</v>
      </c>
      <c r="BF125" s="371"/>
    </row>
    <row r="126" spans="1:58" s="130" customFormat="1">
      <c r="A126" s="212">
        <v>82</v>
      </c>
      <c r="B126" s="213" t="s">
        <v>15</v>
      </c>
      <c r="C126" s="214" t="s">
        <v>16</v>
      </c>
      <c r="D126" s="215" t="s">
        <v>202</v>
      </c>
      <c r="E126" s="422">
        <v>108.91</v>
      </c>
      <c r="F126" s="201"/>
      <c r="G126" s="144">
        <f t="shared" si="40"/>
        <v>0</v>
      </c>
      <c r="H126" s="226"/>
      <c r="I126" s="233"/>
      <c r="J126" s="233"/>
      <c r="K126" s="233"/>
      <c r="L126" s="234"/>
      <c r="M126"/>
      <c r="N126"/>
      <c r="O126"/>
      <c r="P126"/>
      <c r="AZ126" s="369">
        <v>2</v>
      </c>
      <c r="BA126" s="370">
        <f t="shared" si="41"/>
        <v>0</v>
      </c>
      <c r="BB126" s="370">
        <f t="shared" si="42"/>
        <v>0</v>
      </c>
      <c r="BC126" s="370">
        <f t="shared" si="43"/>
        <v>0</v>
      </c>
      <c r="BD126" s="370">
        <f t="shared" si="44"/>
        <v>0</v>
      </c>
      <c r="BE126" s="370">
        <f t="shared" si="45"/>
        <v>0</v>
      </c>
      <c r="BF126" s="371"/>
    </row>
    <row r="127" spans="1:58" s="130" customFormat="1">
      <c r="A127" s="212">
        <v>83</v>
      </c>
      <c r="B127" s="213" t="s">
        <v>17</v>
      </c>
      <c r="C127" s="214" t="s">
        <v>18</v>
      </c>
      <c r="D127" s="215" t="s">
        <v>202</v>
      </c>
      <c r="E127" s="422">
        <v>163.85</v>
      </c>
      <c r="F127" s="201"/>
      <c r="G127" s="144">
        <f t="shared" si="40"/>
        <v>0</v>
      </c>
      <c r="H127" s="226"/>
      <c r="I127" s="233"/>
      <c r="J127" s="233"/>
      <c r="K127" s="233"/>
      <c r="L127" s="234"/>
      <c r="M127"/>
      <c r="N127"/>
      <c r="O127"/>
      <c r="P127"/>
      <c r="AZ127" s="369">
        <v>2</v>
      </c>
      <c r="BA127" s="370">
        <f t="shared" si="41"/>
        <v>0</v>
      </c>
      <c r="BB127" s="370">
        <f t="shared" si="42"/>
        <v>0</v>
      </c>
      <c r="BC127" s="370">
        <f t="shared" si="43"/>
        <v>0</v>
      </c>
      <c r="BD127" s="370">
        <f t="shared" si="44"/>
        <v>0</v>
      </c>
      <c r="BE127" s="370">
        <f t="shared" si="45"/>
        <v>0</v>
      </c>
      <c r="BF127" s="371"/>
    </row>
    <row r="128" spans="1:58" s="130" customFormat="1">
      <c r="A128" s="212">
        <v>84</v>
      </c>
      <c r="B128" s="213" t="s">
        <v>19</v>
      </c>
      <c r="C128" s="214" t="s">
        <v>20</v>
      </c>
      <c r="D128" s="215" t="s">
        <v>201</v>
      </c>
      <c r="E128" s="422">
        <v>600</v>
      </c>
      <c r="F128" s="201"/>
      <c r="G128" s="144">
        <f t="shared" si="40"/>
        <v>0</v>
      </c>
      <c r="H128" s="226"/>
      <c r="I128" s="233"/>
      <c r="J128" s="233"/>
      <c r="K128" s="233"/>
      <c r="L128" s="234"/>
      <c r="M128"/>
      <c r="N128"/>
      <c r="O128"/>
      <c r="P128"/>
      <c r="AZ128" s="369">
        <v>2</v>
      </c>
      <c r="BA128" s="370">
        <f t="shared" si="41"/>
        <v>0</v>
      </c>
      <c r="BB128" s="370">
        <f t="shared" si="42"/>
        <v>0</v>
      </c>
      <c r="BC128" s="370">
        <f t="shared" si="43"/>
        <v>0</v>
      </c>
      <c r="BD128" s="370">
        <f t="shared" si="44"/>
        <v>0</v>
      </c>
      <c r="BE128" s="370">
        <f t="shared" si="45"/>
        <v>0</v>
      </c>
      <c r="BF128" s="371"/>
    </row>
    <row r="129" spans="1:58" s="130" customFormat="1">
      <c r="A129" s="212">
        <v>85</v>
      </c>
      <c r="B129" s="213" t="s">
        <v>21</v>
      </c>
      <c r="C129" s="214" t="s">
        <v>22</v>
      </c>
      <c r="D129" s="215" t="s">
        <v>202</v>
      </c>
      <c r="E129" s="422">
        <v>47.709229999999998</v>
      </c>
      <c r="F129" s="201"/>
      <c r="G129" s="144">
        <f t="shared" si="40"/>
        <v>0</v>
      </c>
      <c r="H129" s="226"/>
      <c r="I129" s="233"/>
      <c r="J129" s="233"/>
      <c r="K129" s="233"/>
      <c r="L129" s="234"/>
      <c r="M129"/>
      <c r="N129"/>
      <c r="O129"/>
      <c r="P129"/>
      <c r="AZ129" s="369">
        <v>2</v>
      </c>
      <c r="BA129" s="370">
        <f t="shared" si="41"/>
        <v>0</v>
      </c>
      <c r="BB129" s="370">
        <f t="shared" si="42"/>
        <v>0</v>
      </c>
      <c r="BC129" s="370">
        <f t="shared" si="43"/>
        <v>0</v>
      </c>
      <c r="BD129" s="370">
        <f t="shared" si="44"/>
        <v>0</v>
      </c>
      <c r="BE129" s="370">
        <f t="shared" si="45"/>
        <v>0</v>
      </c>
      <c r="BF129" s="371"/>
    </row>
    <row r="130" spans="1:58" s="130" customFormat="1" ht="22.5">
      <c r="A130" s="212">
        <v>86</v>
      </c>
      <c r="B130" s="213" t="s">
        <v>1113</v>
      </c>
      <c r="C130" s="214" t="s">
        <v>1114</v>
      </c>
      <c r="D130" s="215" t="s">
        <v>238</v>
      </c>
      <c r="E130" s="422">
        <v>39.65</v>
      </c>
      <c r="F130" s="201"/>
      <c r="G130" s="144">
        <f t="shared" si="40"/>
        <v>0</v>
      </c>
      <c r="H130" s="226"/>
      <c r="I130" s="233"/>
      <c r="J130" s="233"/>
      <c r="K130" s="233"/>
      <c r="L130" s="234"/>
      <c r="M130"/>
      <c r="N130"/>
      <c r="O130"/>
      <c r="P130"/>
      <c r="AZ130" s="369">
        <v>2</v>
      </c>
      <c r="BA130" s="370">
        <f t="shared" si="41"/>
        <v>0</v>
      </c>
      <c r="BB130" s="370">
        <f t="shared" si="42"/>
        <v>0</v>
      </c>
      <c r="BC130" s="370">
        <f t="shared" si="43"/>
        <v>0</v>
      </c>
      <c r="BD130" s="370">
        <f t="shared" si="44"/>
        <v>0</v>
      </c>
      <c r="BE130" s="370">
        <f t="shared" si="45"/>
        <v>0</v>
      </c>
      <c r="BF130" s="371"/>
    </row>
    <row r="131" spans="1:58" s="130" customFormat="1">
      <c r="A131" s="212">
        <v>87</v>
      </c>
      <c r="B131" s="213" t="s">
        <v>1115</v>
      </c>
      <c r="C131" s="214" t="s">
        <v>1116</v>
      </c>
      <c r="D131" s="215" t="s">
        <v>205</v>
      </c>
      <c r="E131" s="422">
        <v>0.108</v>
      </c>
      <c r="F131" s="201"/>
      <c r="G131" s="144">
        <f t="shared" si="40"/>
        <v>0</v>
      </c>
      <c r="H131" s="226"/>
      <c r="I131" s="233"/>
      <c r="J131" s="233"/>
      <c r="K131" s="233"/>
      <c r="L131" s="234"/>
      <c r="M131"/>
      <c r="N131"/>
      <c r="O131"/>
      <c r="P131"/>
      <c r="AZ131" s="369">
        <v>1</v>
      </c>
      <c r="BA131" s="370">
        <f t="shared" si="41"/>
        <v>0</v>
      </c>
      <c r="BB131" s="370">
        <f t="shared" si="42"/>
        <v>0</v>
      </c>
      <c r="BC131" s="370">
        <f t="shared" si="43"/>
        <v>0</v>
      </c>
      <c r="BD131" s="370">
        <f t="shared" si="44"/>
        <v>0</v>
      </c>
      <c r="BE131" s="370">
        <f t="shared" si="45"/>
        <v>0</v>
      </c>
      <c r="BF131" s="371"/>
    </row>
    <row r="132" spans="1:58" s="130" customFormat="1">
      <c r="A132" s="209"/>
      <c r="B132" s="210"/>
      <c r="C132" s="211" t="s">
        <v>1117</v>
      </c>
      <c r="D132" s="209"/>
      <c r="E132" s="423"/>
      <c r="F132" s="201"/>
      <c r="G132" s="144">
        <f t="shared" si="40"/>
        <v>0</v>
      </c>
      <c r="H132" s="226"/>
      <c r="I132" s="233"/>
      <c r="J132" s="233"/>
      <c r="K132" s="233"/>
      <c r="L132" s="234"/>
      <c r="M132"/>
      <c r="N132"/>
      <c r="O132"/>
      <c r="P132"/>
      <c r="AZ132" s="369">
        <v>1</v>
      </c>
      <c r="BA132" s="370">
        <f t="shared" si="41"/>
        <v>0</v>
      </c>
      <c r="BB132" s="370">
        <f t="shared" si="42"/>
        <v>0</v>
      </c>
      <c r="BC132" s="370">
        <f t="shared" si="43"/>
        <v>0</v>
      </c>
      <c r="BD132" s="370">
        <f t="shared" si="44"/>
        <v>0</v>
      </c>
      <c r="BE132" s="370">
        <f t="shared" si="45"/>
        <v>0</v>
      </c>
      <c r="BF132" s="371"/>
    </row>
    <row r="133" spans="1:58" s="130" customFormat="1">
      <c r="A133" s="212">
        <v>88</v>
      </c>
      <c r="B133" s="213" t="s">
        <v>1118</v>
      </c>
      <c r="C133" s="214" t="s">
        <v>1119</v>
      </c>
      <c r="D133" s="215" t="s">
        <v>202</v>
      </c>
      <c r="E133" s="422">
        <v>6</v>
      </c>
      <c r="F133" s="201"/>
      <c r="G133" s="144">
        <f t="shared" si="40"/>
        <v>0</v>
      </c>
      <c r="H133" s="226"/>
      <c r="I133" s="233"/>
      <c r="J133" s="233"/>
      <c r="K133" s="233"/>
      <c r="L133" s="234"/>
      <c r="M133"/>
      <c r="N133"/>
      <c r="O133"/>
      <c r="P133"/>
      <c r="AZ133" s="369">
        <v>1</v>
      </c>
      <c r="BA133" s="370">
        <f t="shared" si="41"/>
        <v>0</v>
      </c>
      <c r="BB133" s="370">
        <f t="shared" si="42"/>
        <v>0</v>
      </c>
      <c r="BC133" s="370">
        <f t="shared" si="43"/>
        <v>0</v>
      </c>
      <c r="BD133" s="370">
        <f t="shared" si="44"/>
        <v>0</v>
      </c>
      <c r="BE133" s="370">
        <f t="shared" si="45"/>
        <v>0</v>
      </c>
      <c r="BF133" s="371"/>
    </row>
    <row r="134" spans="1:58" s="130" customFormat="1">
      <c r="A134" s="212">
        <v>89</v>
      </c>
      <c r="B134" s="213" t="s">
        <v>1120</v>
      </c>
      <c r="C134" s="214" t="s">
        <v>1121</v>
      </c>
      <c r="D134" s="215" t="s">
        <v>201</v>
      </c>
      <c r="E134" s="422">
        <v>1.8</v>
      </c>
      <c r="F134" s="201"/>
      <c r="G134" s="144">
        <f t="shared" si="40"/>
        <v>0</v>
      </c>
      <c r="H134" s="226"/>
      <c r="I134" s="233"/>
      <c r="J134" s="233"/>
      <c r="K134" s="233"/>
      <c r="L134" s="234"/>
      <c r="M134"/>
      <c r="N134"/>
      <c r="O134"/>
      <c r="P134"/>
      <c r="AZ134" s="369">
        <v>1</v>
      </c>
      <c r="BA134" s="370">
        <f t="shared" si="41"/>
        <v>0</v>
      </c>
      <c r="BB134" s="370">
        <f t="shared" si="42"/>
        <v>0</v>
      </c>
      <c r="BC134" s="370">
        <f t="shared" si="43"/>
        <v>0</v>
      </c>
      <c r="BD134" s="370">
        <f t="shared" si="44"/>
        <v>0</v>
      </c>
      <c r="BE134" s="370">
        <f t="shared" si="45"/>
        <v>0</v>
      </c>
      <c r="BF134" s="371"/>
    </row>
    <row r="135" spans="1:58" s="130" customFormat="1" ht="22.5">
      <c r="A135" s="212">
        <v>90</v>
      </c>
      <c r="B135" s="213" t="s">
        <v>23</v>
      </c>
      <c r="C135" s="214" t="s">
        <v>24</v>
      </c>
      <c r="D135" s="215" t="s">
        <v>205</v>
      </c>
      <c r="E135" s="422">
        <v>18.6876</v>
      </c>
      <c r="F135" s="201"/>
      <c r="G135" s="144">
        <f t="shared" ref="G135:G142" si="46">ROUND(E135*F135,2)</f>
        <v>0</v>
      </c>
      <c r="H135" s="226"/>
      <c r="I135" s="233"/>
      <c r="J135" s="233"/>
      <c r="K135" s="233"/>
      <c r="L135" s="234"/>
      <c r="M135"/>
      <c r="N135"/>
      <c r="O135"/>
      <c r="P135"/>
      <c r="AZ135" s="369">
        <v>1</v>
      </c>
      <c r="BA135" s="370">
        <f t="shared" ref="BA135:BA142" si="47">IF(AZ135=1,G135,0)</f>
        <v>0</v>
      </c>
      <c r="BB135" s="370">
        <f t="shared" ref="BB135:BB142" si="48">IF(AZ135=2,G135,0)</f>
        <v>0</v>
      </c>
      <c r="BC135" s="370">
        <f t="shared" ref="BC135:BC142" si="49">IF(AZ135=3,G135,0)</f>
        <v>0</v>
      </c>
      <c r="BD135" s="370">
        <f t="shared" ref="BD135:BD142" si="50">IF(AZ135=4,G135,0)</f>
        <v>0</v>
      </c>
      <c r="BE135" s="370">
        <f t="shared" ref="BE135:BE142" si="51">IF(AZ135=5,G135,0)</f>
        <v>0</v>
      </c>
      <c r="BF135" s="371"/>
    </row>
    <row r="136" spans="1:58" s="130" customFormat="1" ht="22.5">
      <c r="A136" s="212">
        <v>91</v>
      </c>
      <c r="B136" s="213" t="s">
        <v>1122</v>
      </c>
      <c r="C136" s="214" t="s">
        <v>1123</v>
      </c>
      <c r="D136" s="215" t="s">
        <v>205</v>
      </c>
      <c r="E136" s="422">
        <v>6.8902200000000002</v>
      </c>
      <c r="F136" s="201"/>
      <c r="G136" s="144">
        <f t="shared" si="46"/>
        <v>0</v>
      </c>
      <c r="H136" s="226"/>
      <c r="I136" s="233"/>
      <c r="J136" s="233"/>
      <c r="K136" s="233"/>
      <c r="L136" s="234"/>
      <c r="M136"/>
      <c r="N136"/>
      <c r="O136"/>
      <c r="P136"/>
      <c r="AZ136" s="369">
        <v>1</v>
      </c>
      <c r="BA136" s="370">
        <f t="shared" si="47"/>
        <v>0</v>
      </c>
      <c r="BB136" s="370">
        <f t="shared" si="48"/>
        <v>0</v>
      </c>
      <c r="BC136" s="370">
        <f t="shared" si="49"/>
        <v>0</v>
      </c>
      <c r="BD136" s="370">
        <f t="shared" si="50"/>
        <v>0</v>
      </c>
      <c r="BE136" s="370">
        <f t="shared" si="51"/>
        <v>0</v>
      </c>
      <c r="BF136" s="371"/>
    </row>
    <row r="137" spans="1:58" s="130" customFormat="1">
      <c r="A137" s="212">
        <v>92</v>
      </c>
      <c r="B137" s="213" t="s">
        <v>25</v>
      </c>
      <c r="C137" s="214" t="s">
        <v>26</v>
      </c>
      <c r="D137" s="215" t="s">
        <v>201</v>
      </c>
      <c r="E137" s="422">
        <v>70.652100000000004</v>
      </c>
      <c r="F137" s="201"/>
      <c r="G137" s="144">
        <f t="shared" si="46"/>
        <v>0</v>
      </c>
      <c r="H137" s="226"/>
      <c r="I137" s="233"/>
      <c r="J137" s="233"/>
      <c r="K137" s="233"/>
      <c r="L137" s="234"/>
      <c r="M137"/>
      <c r="N137"/>
      <c r="O137"/>
      <c r="P137"/>
      <c r="AZ137" s="369">
        <v>1</v>
      </c>
      <c r="BA137" s="370">
        <f t="shared" si="47"/>
        <v>0</v>
      </c>
      <c r="BB137" s="370">
        <f t="shared" si="48"/>
        <v>0</v>
      </c>
      <c r="BC137" s="370">
        <f t="shared" si="49"/>
        <v>0</v>
      </c>
      <c r="BD137" s="370">
        <f t="shared" si="50"/>
        <v>0</v>
      </c>
      <c r="BE137" s="370">
        <f t="shared" si="51"/>
        <v>0</v>
      </c>
      <c r="BF137" s="371"/>
    </row>
    <row r="138" spans="1:58" s="130" customFormat="1">
      <c r="A138" s="212">
        <v>93</v>
      </c>
      <c r="B138" s="213" t="s">
        <v>227</v>
      </c>
      <c r="C138" s="214" t="s">
        <v>1124</v>
      </c>
      <c r="D138" s="215" t="s">
        <v>202</v>
      </c>
      <c r="E138" s="422">
        <v>84.4</v>
      </c>
      <c r="F138" s="201"/>
      <c r="G138" s="144">
        <f t="shared" si="46"/>
        <v>0</v>
      </c>
      <c r="H138" s="226"/>
      <c r="I138" s="233"/>
      <c r="J138" s="233"/>
      <c r="K138" s="233"/>
      <c r="L138" s="234"/>
      <c r="M138"/>
      <c r="N138"/>
      <c r="O138"/>
      <c r="P138"/>
      <c r="AZ138" s="369">
        <v>1</v>
      </c>
      <c r="BA138" s="370">
        <f t="shared" si="47"/>
        <v>0</v>
      </c>
      <c r="BB138" s="370">
        <f t="shared" si="48"/>
        <v>0</v>
      </c>
      <c r="BC138" s="370">
        <f t="shared" si="49"/>
        <v>0</v>
      </c>
      <c r="BD138" s="370">
        <f t="shared" si="50"/>
        <v>0</v>
      </c>
      <c r="BE138" s="370">
        <f t="shared" si="51"/>
        <v>0</v>
      </c>
      <c r="BF138" s="371"/>
    </row>
    <row r="139" spans="1:58" s="130" customFormat="1">
      <c r="A139" s="209"/>
      <c r="B139" s="210"/>
      <c r="C139" s="211" t="s">
        <v>1125</v>
      </c>
      <c r="D139" s="209"/>
      <c r="E139" s="423"/>
      <c r="F139" s="201"/>
      <c r="G139" s="144">
        <f t="shared" si="46"/>
        <v>0</v>
      </c>
      <c r="H139" s="226"/>
      <c r="I139" s="233"/>
      <c r="J139" s="233"/>
      <c r="K139" s="233"/>
      <c r="L139" s="234"/>
      <c r="M139"/>
      <c r="N139"/>
      <c r="O139"/>
      <c r="P139"/>
      <c r="AZ139" s="369">
        <v>1</v>
      </c>
      <c r="BA139" s="370">
        <f t="shared" si="47"/>
        <v>0</v>
      </c>
      <c r="BB139" s="370">
        <f t="shared" si="48"/>
        <v>0</v>
      </c>
      <c r="BC139" s="370">
        <f t="shared" si="49"/>
        <v>0</v>
      </c>
      <c r="BD139" s="370">
        <f t="shared" si="50"/>
        <v>0</v>
      </c>
      <c r="BE139" s="370">
        <f t="shared" si="51"/>
        <v>0</v>
      </c>
      <c r="BF139" s="371"/>
    </row>
    <row r="140" spans="1:58" s="130" customFormat="1">
      <c r="A140" s="212">
        <v>94</v>
      </c>
      <c r="B140" s="213" t="s">
        <v>27</v>
      </c>
      <c r="C140" s="214" t="s">
        <v>28</v>
      </c>
      <c r="D140" s="215" t="s">
        <v>201</v>
      </c>
      <c r="E140" s="422">
        <v>549.43700000000001</v>
      </c>
      <c r="F140" s="201"/>
      <c r="G140" s="144">
        <f t="shared" si="46"/>
        <v>0</v>
      </c>
      <c r="H140" s="226"/>
      <c r="I140" s="233"/>
      <c r="J140" s="233"/>
      <c r="K140" s="233"/>
      <c r="L140" s="234"/>
      <c r="M140"/>
      <c r="N140"/>
      <c r="O140"/>
      <c r="P140"/>
      <c r="AZ140" s="369">
        <v>1</v>
      </c>
      <c r="BA140" s="370">
        <f t="shared" si="47"/>
        <v>0</v>
      </c>
      <c r="BB140" s="370">
        <f t="shared" si="48"/>
        <v>0</v>
      </c>
      <c r="BC140" s="370">
        <f t="shared" si="49"/>
        <v>0</v>
      </c>
      <c r="BD140" s="370">
        <f t="shared" si="50"/>
        <v>0</v>
      </c>
      <c r="BE140" s="370">
        <f t="shared" si="51"/>
        <v>0</v>
      </c>
      <c r="BF140" s="371"/>
    </row>
    <row r="141" spans="1:58" s="130" customFormat="1">
      <c r="A141" s="212">
        <v>95</v>
      </c>
      <c r="B141" s="213" t="s">
        <v>29</v>
      </c>
      <c r="C141" s="214" t="s">
        <v>30</v>
      </c>
      <c r="D141" s="215" t="s">
        <v>201</v>
      </c>
      <c r="E141" s="422">
        <v>1939.6</v>
      </c>
      <c r="F141" s="201"/>
      <c r="G141" s="144">
        <f t="shared" si="46"/>
        <v>0</v>
      </c>
      <c r="H141" s="226"/>
      <c r="I141" s="233"/>
      <c r="J141" s="233"/>
      <c r="K141" s="233"/>
      <c r="L141" s="234"/>
      <c r="M141"/>
      <c r="N141"/>
      <c r="O141"/>
      <c r="P141"/>
      <c r="AZ141" s="369">
        <v>1</v>
      </c>
      <c r="BA141" s="370">
        <f t="shared" si="47"/>
        <v>0</v>
      </c>
      <c r="BB141" s="370">
        <f t="shared" si="48"/>
        <v>0</v>
      </c>
      <c r="BC141" s="370">
        <f t="shared" si="49"/>
        <v>0</v>
      </c>
      <c r="BD141" s="370">
        <f t="shared" si="50"/>
        <v>0</v>
      </c>
      <c r="BE141" s="370">
        <f t="shared" si="51"/>
        <v>0</v>
      </c>
      <c r="BF141" s="371"/>
    </row>
    <row r="142" spans="1:58" s="130" customFormat="1">
      <c r="A142" s="216">
        <v>96</v>
      </c>
      <c r="B142" s="217" t="s">
        <v>31</v>
      </c>
      <c r="C142" s="218" t="s">
        <v>32</v>
      </c>
      <c r="D142" s="219" t="s">
        <v>201</v>
      </c>
      <c r="E142" s="424">
        <v>80.099999999999994</v>
      </c>
      <c r="F142" s="201"/>
      <c r="G142" s="221">
        <f t="shared" si="46"/>
        <v>0</v>
      </c>
      <c r="H142" s="226"/>
      <c r="I142" s="233"/>
      <c r="J142" s="233"/>
      <c r="K142" s="233"/>
      <c r="L142" s="234"/>
      <c r="M142"/>
      <c r="N142"/>
      <c r="O142"/>
      <c r="P142"/>
      <c r="AZ142" s="369">
        <v>1</v>
      </c>
      <c r="BA142" s="370">
        <f t="shared" si="47"/>
        <v>0</v>
      </c>
      <c r="BB142" s="370">
        <f t="shared" si="48"/>
        <v>0</v>
      </c>
      <c r="BC142" s="370">
        <f t="shared" si="49"/>
        <v>0</v>
      </c>
      <c r="BD142" s="370">
        <f t="shared" si="50"/>
        <v>0</v>
      </c>
      <c r="BE142" s="370">
        <f t="shared" si="51"/>
        <v>0</v>
      </c>
      <c r="BF142" s="371"/>
    </row>
    <row r="143" spans="1:58">
      <c r="A143" s="163"/>
      <c r="B143" s="164" t="s">
        <v>195</v>
      </c>
      <c r="C143" s="165" t="str">
        <f>CONCATENATE(B122," ",C122)</f>
        <v xml:space="preserve">960 Bourání konstrukcí                  </v>
      </c>
      <c r="D143" s="163"/>
      <c r="E143" s="428"/>
      <c r="F143" s="166"/>
      <c r="G143" s="188">
        <f>SUM(G123:G142)</f>
        <v>0</v>
      </c>
      <c r="H143" s="236"/>
      <c r="I143" s="237"/>
      <c r="J143" s="237"/>
      <c r="K143" s="237"/>
      <c r="BA143" s="367">
        <f>SUM(BA122:BA142)</f>
        <v>0</v>
      </c>
      <c r="BB143" s="367">
        <f>SUM(BB122:BB142)</f>
        <v>0</v>
      </c>
      <c r="BC143" s="367">
        <f>SUM(BC122:BC142)</f>
        <v>0</v>
      </c>
      <c r="BD143" s="367">
        <f>SUM(BD122:BD142)</f>
        <v>0</v>
      </c>
      <c r="BE143" s="367">
        <f>SUM(BE122:BE142)</f>
        <v>0</v>
      </c>
      <c r="BF143" s="368">
        <f>SUM(BA143:BE143)-G143</f>
        <v>0</v>
      </c>
    </row>
    <row r="144" spans="1:58">
      <c r="A144" s="174" t="s">
        <v>200</v>
      </c>
      <c r="B144" s="175">
        <v>940</v>
      </c>
      <c r="C144" s="176" t="s">
        <v>224</v>
      </c>
      <c r="D144" s="186"/>
      <c r="E144" s="406"/>
      <c r="F144" s="187"/>
      <c r="G144" s="187"/>
    </row>
    <row r="145" spans="1:58">
      <c r="A145" s="204">
        <v>97</v>
      </c>
      <c r="B145" s="205" t="s">
        <v>1126</v>
      </c>
      <c r="C145" s="206" t="s">
        <v>371</v>
      </c>
      <c r="D145" s="207" t="s">
        <v>201</v>
      </c>
      <c r="E145" s="421">
        <v>28.5</v>
      </c>
      <c r="F145" s="201"/>
      <c r="G145" s="222">
        <f>ROUND(E145*F145,2)</f>
        <v>0</v>
      </c>
      <c r="AZ145" s="369">
        <v>1</v>
      </c>
      <c r="BA145" s="370">
        <f>IF(AZ145=1,G145,0)</f>
        <v>0</v>
      </c>
      <c r="BB145" s="370">
        <f>IF(AZ145=2,G145,0)</f>
        <v>0</v>
      </c>
      <c r="BC145" s="370">
        <f>IF(AZ145=3,G145,0)</f>
        <v>0</v>
      </c>
      <c r="BD145" s="370">
        <f>IF(AZ145=4,G145,0)</f>
        <v>0</v>
      </c>
      <c r="BE145" s="370">
        <f>IF(AZ145=5,G145,0)</f>
        <v>0</v>
      </c>
    </row>
    <row r="146" spans="1:58">
      <c r="A146" s="212">
        <v>98</v>
      </c>
      <c r="B146" s="213" t="s">
        <v>33</v>
      </c>
      <c r="C146" s="214" t="s">
        <v>34</v>
      </c>
      <c r="D146" s="215" t="s">
        <v>201</v>
      </c>
      <c r="E146" s="422">
        <v>1500</v>
      </c>
      <c r="F146" s="201"/>
      <c r="G146" s="144">
        <f t="shared" ref="G146:G151" si="52">ROUND(E146*F146,2)</f>
        <v>0</v>
      </c>
      <c r="AZ146" s="369">
        <v>1</v>
      </c>
      <c r="BA146" s="370">
        <f t="shared" ref="BA146:BA151" si="53">IF(AZ146=1,G146,0)</f>
        <v>0</v>
      </c>
      <c r="BB146" s="370">
        <f t="shared" ref="BB146:BB151" si="54">IF(AZ146=2,G146,0)</f>
        <v>0</v>
      </c>
      <c r="BC146" s="370">
        <f t="shared" ref="BC146:BC151" si="55">IF(AZ146=3,G146,0)</f>
        <v>0</v>
      </c>
      <c r="BD146" s="370">
        <f t="shared" ref="BD146:BD151" si="56">IF(AZ146=4,G146,0)</f>
        <v>0</v>
      </c>
      <c r="BE146" s="370">
        <f t="shared" ref="BE146:BE151" si="57">IF(AZ146=5,G146,0)</f>
        <v>0</v>
      </c>
    </row>
    <row r="147" spans="1:58">
      <c r="A147" s="212">
        <v>99</v>
      </c>
      <c r="B147" s="213" t="s">
        <v>35</v>
      </c>
      <c r="C147" s="214" t="s">
        <v>36</v>
      </c>
      <c r="D147" s="215" t="s">
        <v>201</v>
      </c>
      <c r="E147" s="422">
        <v>4500</v>
      </c>
      <c r="F147" s="201"/>
      <c r="G147" s="144">
        <f t="shared" si="52"/>
        <v>0</v>
      </c>
      <c r="AZ147" s="369">
        <v>1</v>
      </c>
      <c r="BA147" s="370">
        <f t="shared" si="53"/>
        <v>0</v>
      </c>
      <c r="BB147" s="370">
        <f t="shared" si="54"/>
        <v>0</v>
      </c>
      <c r="BC147" s="370">
        <f t="shared" si="55"/>
        <v>0</v>
      </c>
      <c r="BD147" s="370">
        <f t="shared" si="56"/>
        <v>0</v>
      </c>
      <c r="BE147" s="370">
        <f t="shared" si="57"/>
        <v>0</v>
      </c>
    </row>
    <row r="148" spans="1:58">
      <c r="A148" s="212">
        <v>100</v>
      </c>
      <c r="B148" s="213" t="s">
        <v>37</v>
      </c>
      <c r="C148" s="214" t="s">
        <v>38</v>
      </c>
      <c r="D148" s="215" t="s">
        <v>201</v>
      </c>
      <c r="E148" s="422">
        <v>1500</v>
      </c>
      <c r="F148" s="201"/>
      <c r="G148" s="144">
        <f t="shared" si="52"/>
        <v>0</v>
      </c>
      <c r="AZ148" s="369">
        <v>1</v>
      </c>
      <c r="BA148" s="370">
        <f t="shared" si="53"/>
        <v>0</v>
      </c>
      <c r="BB148" s="370">
        <f t="shared" si="54"/>
        <v>0</v>
      </c>
      <c r="BC148" s="370">
        <f t="shared" si="55"/>
        <v>0</v>
      </c>
      <c r="BD148" s="370">
        <f t="shared" si="56"/>
        <v>0</v>
      </c>
      <c r="BE148" s="370">
        <f t="shared" si="57"/>
        <v>0</v>
      </c>
    </row>
    <row r="149" spans="1:58">
      <c r="A149" s="212">
        <v>101</v>
      </c>
      <c r="B149" s="213" t="s">
        <v>39</v>
      </c>
      <c r="C149" s="214" t="s">
        <v>40</v>
      </c>
      <c r="D149" s="215" t="s">
        <v>201</v>
      </c>
      <c r="E149" s="422">
        <v>117</v>
      </c>
      <c r="F149" s="201"/>
      <c r="G149" s="144">
        <f t="shared" si="52"/>
        <v>0</v>
      </c>
      <c r="AZ149" s="369">
        <v>1</v>
      </c>
      <c r="BA149" s="370">
        <f t="shared" si="53"/>
        <v>0</v>
      </c>
      <c r="BB149" s="370">
        <f t="shared" si="54"/>
        <v>0</v>
      </c>
      <c r="BC149" s="370">
        <f t="shared" si="55"/>
        <v>0</v>
      </c>
      <c r="BD149" s="370">
        <f t="shared" si="56"/>
        <v>0</v>
      </c>
      <c r="BE149" s="370">
        <f t="shared" si="57"/>
        <v>0</v>
      </c>
    </row>
    <row r="150" spans="1:58" ht="22.5">
      <c r="A150" s="209"/>
      <c r="B150" s="210"/>
      <c r="C150" s="211" t="s">
        <v>372</v>
      </c>
      <c r="D150" s="209"/>
      <c r="E150" s="423"/>
      <c r="F150" s="201"/>
      <c r="G150" s="144">
        <f t="shared" si="52"/>
        <v>0</v>
      </c>
      <c r="AZ150" s="369">
        <v>1</v>
      </c>
      <c r="BA150" s="370">
        <f t="shared" si="53"/>
        <v>0</v>
      </c>
      <c r="BB150" s="370">
        <f t="shared" si="54"/>
        <v>0</v>
      </c>
      <c r="BC150" s="370">
        <f t="shared" si="55"/>
        <v>0</v>
      </c>
      <c r="BD150" s="370">
        <f t="shared" si="56"/>
        <v>0</v>
      </c>
      <c r="BE150" s="370">
        <f t="shared" si="57"/>
        <v>0</v>
      </c>
    </row>
    <row r="151" spans="1:58">
      <c r="A151" s="212">
        <v>102</v>
      </c>
      <c r="B151" s="213" t="s">
        <v>373</v>
      </c>
      <c r="C151" s="214" t="s">
        <v>374</v>
      </c>
      <c r="D151" s="215" t="s">
        <v>201</v>
      </c>
      <c r="E151" s="422">
        <v>22.5</v>
      </c>
      <c r="F151" s="201"/>
      <c r="G151" s="144">
        <f t="shared" si="52"/>
        <v>0</v>
      </c>
      <c r="AZ151" s="369">
        <v>1</v>
      </c>
      <c r="BA151" s="370">
        <f t="shared" si="53"/>
        <v>0</v>
      </c>
      <c r="BB151" s="370">
        <f t="shared" si="54"/>
        <v>0</v>
      </c>
      <c r="BC151" s="370">
        <f t="shared" si="55"/>
        <v>0</v>
      </c>
      <c r="BD151" s="370">
        <f t="shared" si="56"/>
        <v>0</v>
      </c>
      <c r="BE151" s="370">
        <f t="shared" si="57"/>
        <v>0</v>
      </c>
    </row>
    <row r="152" spans="1:58">
      <c r="A152" s="212">
        <v>103</v>
      </c>
      <c r="B152" s="213" t="s">
        <v>225</v>
      </c>
      <c r="C152" s="214" t="s">
        <v>41</v>
      </c>
      <c r="D152" s="215" t="s">
        <v>201</v>
      </c>
      <c r="E152" s="422">
        <v>1500</v>
      </c>
      <c r="F152" s="201"/>
      <c r="G152" s="144">
        <f>ROUND(E152*F152,2)</f>
        <v>0</v>
      </c>
      <c r="AZ152" s="369">
        <v>1</v>
      </c>
      <c r="BA152" s="370">
        <f>IF(AZ152=1,G152,0)</f>
        <v>0</v>
      </c>
      <c r="BB152" s="370">
        <f>IF(AZ152=2,G152,0)</f>
        <v>0</v>
      </c>
      <c r="BC152" s="370">
        <f>IF(AZ152=3,G152,0)</f>
        <v>0</v>
      </c>
      <c r="BD152" s="370">
        <f>IF(AZ152=4,G152,0)</f>
        <v>0</v>
      </c>
      <c r="BE152" s="370">
        <f>IF(AZ152=5,G152,0)</f>
        <v>0</v>
      </c>
    </row>
    <row r="153" spans="1:58">
      <c r="A153" s="212">
        <v>104</v>
      </c>
      <c r="B153" s="213" t="s">
        <v>42</v>
      </c>
      <c r="C153" s="214" t="s">
        <v>43</v>
      </c>
      <c r="D153" s="215" t="s">
        <v>201</v>
      </c>
      <c r="E153" s="422">
        <v>4500</v>
      </c>
      <c r="F153" s="201"/>
      <c r="G153" s="144">
        <f>ROUND(E153*F153,2)</f>
        <v>0</v>
      </c>
      <c r="AZ153" s="369">
        <v>1</v>
      </c>
      <c r="BA153" s="370">
        <f>IF(AZ153=1,G153,0)</f>
        <v>0</v>
      </c>
      <c r="BB153" s="370">
        <f>IF(AZ153=2,G153,0)</f>
        <v>0</v>
      </c>
      <c r="BC153" s="370">
        <f>IF(AZ153=3,G153,0)</f>
        <v>0</v>
      </c>
      <c r="BD153" s="370">
        <f>IF(AZ153=4,G153,0)</f>
        <v>0</v>
      </c>
      <c r="BE153" s="370">
        <f>IF(AZ153=5,G153,0)</f>
        <v>0</v>
      </c>
    </row>
    <row r="154" spans="1:58">
      <c r="A154" s="216">
        <v>105</v>
      </c>
      <c r="B154" s="217" t="s">
        <v>225</v>
      </c>
      <c r="C154" s="218" t="s">
        <v>44</v>
      </c>
      <c r="D154" s="219" t="s">
        <v>201</v>
      </c>
      <c r="E154" s="424">
        <v>1500</v>
      </c>
      <c r="F154" s="201"/>
      <c r="G154" s="221">
        <f>ROUND(E154*F154,2)</f>
        <v>0</v>
      </c>
      <c r="AZ154" s="369">
        <v>1</v>
      </c>
      <c r="BA154" s="370">
        <f>IF(AZ154=1,G154,0)</f>
        <v>0</v>
      </c>
      <c r="BB154" s="370">
        <f>IF(AZ154=2,G154,0)</f>
        <v>0</v>
      </c>
      <c r="BC154" s="370">
        <f>IF(AZ154=3,G154,0)</f>
        <v>0</v>
      </c>
      <c r="BD154" s="370">
        <f>IF(AZ154=4,G154,0)</f>
        <v>0</v>
      </c>
      <c r="BE154" s="370">
        <f>IF(AZ154=5,G154,0)</f>
        <v>0</v>
      </c>
    </row>
    <row r="155" spans="1:58">
      <c r="A155" s="151"/>
      <c r="B155" s="152" t="s">
        <v>195</v>
      </c>
      <c r="C155" s="153" t="str">
        <f>CONCATENATE(B144," ",C144)</f>
        <v xml:space="preserve">940 Lešení                              </v>
      </c>
      <c r="D155" s="151"/>
      <c r="E155" s="425"/>
      <c r="F155" s="154"/>
      <c r="G155" s="155">
        <f>SUM(G145:G154)</f>
        <v>0</v>
      </c>
      <c r="BA155" s="367">
        <f>SUM(BA145:BA154)</f>
        <v>0</v>
      </c>
      <c r="BB155" s="367">
        <f>SUM(BB145:BB145)</f>
        <v>0</v>
      </c>
      <c r="BC155" s="367">
        <f>SUM(BC145:BC145)</f>
        <v>0</v>
      </c>
      <c r="BD155" s="367">
        <f>SUM(BD145:BD145)</f>
        <v>0</v>
      </c>
      <c r="BE155" s="367">
        <f>SUM(BE145:BE145)</f>
        <v>0</v>
      </c>
      <c r="BF155" s="368">
        <f>SUM(BA155:BE155)-G155</f>
        <v>0</v>
      </c>
    </row>
    <row r="156" spans="1:58">
      <c r="A156" s="174" t="s">
        <v>200</v>
      </c>
      <c r="B156" s="175">
        <v>900</v>
      </c>
      <c r="C156" s="176" t="s">
        <v>45</v>
      </c>
      <c r="D156" s="186"/>
      <c r="E156" s="406"/>
      <c r="F156" s="187"/>
      <c r="G156" s="187"/>
      <c r="H156" s="231"/>
      <c r="I156" s="232"/>
      <c r="J156" s="232"/>
      <c r="K156" s="232"/>
      <c r="BA156" s="370">
        <f>IF(AZ156=1,G156,0)</f>
        <v>0</v>
      </c>
      <c r="BB156" s="370">
        <f>IF(AZ156=2,G156,0)</f>
        <v>0</v>
      </c>
      <c r="BC156" s="370">
        <f>IF(AZ156=3,G156,0)</f>
        <v>0</v>
      </c>
      <c r="BD156" s="370">
        <f>IF(AZ156=4,G156,0)</f>
        <v>0</v>
      </c>
      <c r="BE156" s="370"/>
    </row>
    <row r="157" spans="1:58" ht="22.5">
      <c r="A157" s="204">
        <v>106</v>
      </c>
      <c r="B157" s="205" t="s">
        <v>375</v>
      </c>
      <c r="C157" s="206" t="s">
        <v>393</v>
      </c>
      <c r="D157" s="207" t="s">
        <v>204</v>
      </c>
      <c r="E157" s="421">
        <v>1</v>
      </c>
      <c r="F157" s="201"/>
      <c r="G157" s="222">
        <f>ROUND(E157*F157,2)</f>
        <v>0</v>
      </c>
      <c r="H157" s="226"/>
      <c r="I157" s="233"/>
      <c r="J157" s="233"/>
      <c r="K157" s="233"/>
      <c r="AZ157" s="369">
        <v>1</v>
      </c>
      <c r="BA157" s="370">
        <f>IF(AZ157=1,G157,0)</f>
        <v>0</v>
      </c>
      <c r="BB157" s="370">
        <f>IF(AZ157=2,G157,0)</f>
        <v>0</v>
      </c>
      <c r="BC157" s="370">
        <f>IF(AZ157=3,G157,0)</f>
        <v>0</v>
      </c>
      <c r="BD157" s="370">
        <f>IF(AZ157=4,G157,0)</f>
        <v>0</v>
      </c>
      <c r="BE157" s="370">
        <f>IF(AZ157=5,G157,0)</f>
        <v>0</v>
      </c>
    </row>
    <row r="158" spans="1:58" ht="22.5">
      <c r="A158" s="212">
        <v>107</v>
      </c>
      <c r="B158" s="213" t="s">
        <v>377</v>
      </c>
      <c r="C158" s="214" t="s">
        <v>394</v>
      </c>
      <c r="D158" s="215" t="s">
        <v>204</v>
      </c>
      <c r="E158" s="422">
        <v>1</v>
      </c>
      <c r="F158" s="201"/>
      <c r="G158" s="144">
        <f t="shared" ref="G158:G171" si="58">ROUND(E158*F158,2)</f>
        <v>0</v>
      </c>
      <c r="H158" s="226"/>
      <c r="I158" s="233"/>
      <c r="J158" s="233"/>
      <c r="K158" s="233"/>
      <c r="AZ158" s="369">
        <v>1</v>
      </c>
      <c r="BA158" s="370">
        <f t="shared" ref="BA158:BA171" si="59">IF(AZ158=1,G158,0)</f>
        <v>0</v>
      </c>
      <c r="BB158" s="370">
        <f t="shared" ref="BB158:BB171" si="60">IF(AZ158=2,G158,0)</f>
        <v>0</v>
      </c>
      <c r="BC158" s="370">
        <f t="shared" ref="BC158:BC171" si="61">IF(AZ158=3,G158,0)</f>
        <v>0</v>
      </c>
      <c r="BD158" s="370">
        <f t="shared" ref="BD158:BD171" si="62">IF(AZ158=4,G158,0)</f>
        <v>0</v>
      </c>
      <c r="BE158" s="370">
        <f t="shared" ref="BE158:BE171" si="63">IF(AZ158=5,G158,0)</f>
        <v>0</v>
      </c>
    </row>
    <row r="159" spans="1:58" ht="22.5">
      <c r="A159" s="212">
        <v>108</v>
      </c>
      <c r="B159" s="213" t="s">
        <v>379</v>
      </c>
      <c r="C159" s="214" t="s">
        <v>395</v>
      </c>
      <c r="D159" s="215" t="s">
        <v>204</v>
      </c>
      <c r="E159" s="422">
        <v>4</v>
      </c>
      <c r="F159" s="201"/>
      <c r="G159" s="144">
        <f t="shared" si="58"/>
        <v>0</v>
      </c>
      <c r="H159" s="226"/>
      <c r="I159" s="233"/>
      <c r="J159" s="233"/>
      <c r="K159" s="233"/>
      <c r="AZ159" s="369">
        <v>1</v>
      </c>
      <c r="BA159" s="370">
        <f t="shared" si="59"/>
        <v>0</v>
      </c>
      <c r="BB159" s="370">
        <f t="shared" si="60"/>
        <v>0</v>
      </c>
      <c r="BC159" s="370">
        <f t="shared" si="61"/>
        <v>0</v>
      </c>
      <c r="BD159" s="370">
        <f t="shared" si="62"/>
        <v>0</v>
      </c>
      <c r="BE159" s="370">
        <f t="shared" si="63"/>
        <v>0</v>
      </c>
    </row>
    <row r="160" spans="1:58" ht="22.5">
      <c r="A160" s="212">
        <v>109</v>
      </c>
      <c r="B160" s="213" t="s">
        <v>381</v>
      </c>
      <c r="C160" s="214" t="s">
        <v>382</v>
      </c>
      <c r="D160" s="215" t="s">
        <v>204</v>
      </c>
      <c r="E160" s="422">
        <v>9</v>
      </c>
      <c r="F160" s="201"/>
      <c r="G160" s="144">
        <f t="shared" si="58"/>
        <v>0</v>
      </c>
      <c r="H160" s="226"/>
      <c r="I160" s="233"/>
      <c r="J160" s="233"/>
      <c r="K160" s="233"/>
      <c r="AZ160" s="369">
        <v>1</v>
      </c>
      <c r="BA160" s="370">
        <f t="shared" si="59"/>
        <v>0</v>
      </c>
      <c r="BB160" s="370">
        <f t="shared" si="60"/>
        <v>0</v>
      </c>
      <c r="BC160" s="370">
        <f t="shared" si="61"/>
        <v>0</v>
      </c>
      <c r="BD160" s="370">
        <f t="shared" si="62"/>
        <v>0</v>
      </c>
      <c r="BE160" s="370">
        <f t="shared" si="63"/>
        <v>0</v>
      </c>
    </row>
    <row r="161" spans="1:58" ht="22.5">
      <c r="A161" s="212">
        <v>110</v>
      </c>
      <c r="B161" s="213" t="s">
        <v>383</v>
      </c>
      <c r="C161" s="214" t="s">
        <v>396</v>
      </c>
      <c r="D161" s="215" t="s">
        <v>204</v>
      </c>
      <c r="E161" s="422">
        <v>10</v>
      </c>
      <c r="F161" s="201"/>
      <c r="G161" s="144">
        <f t="shared" si="58"/>
        <v>0</v>
      </c>
      <c r="H161" s="226"/>
      <c r="I161" s="233"/>
      <c r="J161" s="233"/>
      <c r="K161" s="233"/>
      <c r="AZ161" s="369">
        <v>1</v>
      </c>
      <c r="BA161" s="370">
        <f t="shared" si="59"/>
        <v>0</v>
      </c>
      <c r="BB161" s="370">
        <f t="shared" si="60"/>
        <v>0</v>
      </c>
      <c r="BC161" s="370">
        <f t="shared" si="61"/>
        <v>0</v>
      </c>
      <c r="BD161" s="370">
        <f t="shared" si="62"/>
        <v>0</v>
      </c>
      <c r="BE161" s="370">
        <f t="shared" si="63"/>
        <v>0</v>
      </c>
    </row>
    <row r="162" spans="1:58" ht="22.5">
      <c r="A162" s="212">
        <v>111</v>
      </c>
      <c r="B162" s="213" t="s">
        <v>385</v>
      </c>
      <c r="C162" s="214" t="s">
        <v>397</v>
      </c>
      <c r="D162" s="215" t="s">
        <v>204</v>
      </c>
      <c r="E162" s="422">
        <v>16</v>
      </c>
      <c r="F162" s="201"/>
      <c r="G162" s="144">
        <f t="shared" si="58"/>
        <v>0</v>
      </c>
      <c r="H162" s="226"/>
      <c r="I162" s="233"/>
      <c r="J162" s="233"/>
      <c r="K162" s="233"/>
      <c r="AZ162" s="369">
        <v>1</v>
      </c>
      <c r="BA162" s="370">
        <f t="shared" si="59"/>
        <v>0</v>
      </c>
      <c r="BB162" s="370">
        <f t="shared" si="60"/>
        <v>0</v>
      </c>
      <c r="BC162" s="370">
        <f t="shared" si="61"/>
        <v>0</v>
      </c>
      <c r="BD162" s="370">
        <f t="shared" si="62"/>
        <v>0</v>
      </c>
      <c r="BE162" s="370">
        <f t="shared" si="63"/>
        <v>0</v>
      </c>
    </row>
    <row r="163" spans="1:58">
      <c r="A163" s="212">
        <v>112</v>
      </c>
      <c r="B163" s="213">
        <v>712990400</v>
      </c>
      <c r="C163" s="214" t="s">
        <v>387</v>
      </c>
      <c r="D163" s="215" t="s">
        <v>388</v>
      </c>
      <c r="E163" s="422">
        <v>100</v>
      </c>
      <c r="F163" s="201"/>
      <c r="G163" s="144">
        <f t="shared" si="58"/>
        <v>0</v>
      </c>
      <c r="H163" s="226"/>
      <c r="I163" s="233"/>
      <c r="J163" s="233"/>
      <c r="K163" s="233"/>
      <c r="AZ163" s="369">
        <v>5</v>
      </c>
      <c r="BA163" s="370">
        <f t="shared" si="59"/>
        <v>0</v>
      </c>
      <c r="BB163" s="370">
        <f t="shared" si="60"/>
        <v>0</v>
      </c>
      <c r="BC163" s="370">
        <f t="shared" si="61"/>
        <v>0</v>
      </c>
      <c r="BD163" s="370">
        <f t="shared" si="62"/>
        <v>0</v>
      </c>
      <c r="BE163" s="370">
        <f t="shared" si="63"/>
        <v>0</v>
      </c>
    </row>
    <row r="164" spans="1:58">
      <c r="A164" s="209"/>
      <c r="B164" s="210"/>
      <c r="C164" s="211" t="s">
        <v>389</v>
      </c>
      <c r="D164" s="209"/>
      <c r="E164" s="423"/>
      <c r="F164" s="201"/>
      <c r="G164" s="144">
        <f t="shared" si="58"/>
        <v>0</v>
      </c>
      <c r="H164" s="226"/>
      <c r="I164" s="233"/>
      <c r="J164" s="233"/>
      <c r="K164" s="233"/>
      <c r="AZ164" s="369">
        <v>1</v>
      </c>
      <c r="BA164" s="370">
        <f t="shared" si="59"/>
        <v>0</v>
      </c>
      <c r="BB164" s="370">
        <f t="shared" si="60"/>
        <v>0</v>
      </c>
      <c r="BC164" s="370">
        <f t="shared" si="61"/>
        <v>0</v>
      </c>
      <c r="BD164" s="370">
        <f t="shared" si="62"/>
        <v>0</v>
      </c>
      <c r="BE164" s="370">
        <f t="shared" si="63"/>
        <v>0</v>
      </c>
    </row>
    <row r="165" spans="1:58" ht="22.5">
      <c r="A165" s="212">
        <v>113</v>
      </c>
      <c r="B165" s="213" t="s">
        <v>46</v>
      </c>
      <c r="C165" s="214" t="s">
        <v>47</v>
      </c>
      <c r="D165" s="215" t="s">
        <v>237</v>
      </c>
      <c r="E165" s="422">
        <v>1</v>
      </c>
      <c r="F165" s="201"/>
      <c r="G165" s="144">
        <f t="shared" si="58"/>
        <v>0</v>
      </c>
      <c r="H165" s="226"/>
      <c r="I165" s="233"/>
      <c r="J165" s="233"/>
      <c r="K165" s="233"/>
      <c r="AZ165" s="369">
        <v>1</v>
      </c>
      <c r="BA165" s="370">
        <f t="shared" si="59"/>
        <v>0</v>
      </c>
      <c r="BB165" s="370">
        <f t="shared" si="60"/>
        <v>0</v>
      </c>
      <c r="BC165" s="370">
        <f t="shared" si="61"/>
        <v>0</v>
      </c>
      <c r="BD165" s="370">
        <f t="shared" si="62"/>
        <v>0</v>
      </c>
      <c r="BE165" s="370">
        <f t="shared" si="63"/>
        <v>0</v>
      </c>
    </row>
    <row r="166" spans="1:58">
      <c r="A166" s="212">
        <v>114</v>
      </c>
      <c r="B166" s="213" t="s">
        <v>231</v>
      </c>
      <c r="C166" s="214" t="s">
        <v>693</v>
      </c>
      <c r="D166" s="215" t="s">
        <v>201</v>
      </c>
      <c r="E166" s="422">
        <v>270</v>
      </c>
      <c r="F166" s="201"/>
      <c r="G166" s="144">
        <f t="shared" si="58"/>
        <v>0</v>
      </c>
      <c r="H166" s="226"/>
      <c r="I166" s="233"/>
      <c r="J166" s="233"/>
      <c r="K166" s="233"/>
      <c r="AZ166" s="369">
        <v>1</v>
      </c>
      <c r="BA166" s="370">
        <f t="shared" si="59"/>
        <v>0</v>
      </c>
      <c r="BB166" s="370">
        <f t="shared" si="60"/>
        <v>0</v>
      </c>
      <c r="BC166" s="370">
        <f t="shared" si="61"/>
        <v>0</v>
      </c>
      <c r="BD166" s="370">
        <f t="shared" si="62"/>
        <v>0</v>
      </c>
      <c r="BE166" s="370">
        <f t="shared" si="63"/>
        <v>0</v>
      </c>
    </row>
    <row r="167" spans="1:58">
      <c r="A167" s="212">
        <v>115</v>
      </c>
      <c r="B167" s="213" t="s">
        <v>48</v>
      </c>
      <c r="C167" s="214" t="s">
        <v>49</v>
      </c>
      <c r="D167" s="215" t="s">
        <v>201</v>
      </c>
      <c r="E167" s="422">
        <v>270</v>
      </c>
      <c r="F167" s="201"/>
      <c r="G167" s="144">
        <f t="shared" si="58"/>
        <v>0</v>
      </c>
      <c r="H167" s="226"/>
      <c r="I167" s="233"/>
      <c r="J167" s="233"/>
      <c r="K167" s="233"/>
      <c r="AZ167" s="369">
        <v>1</v>
      </c>
      <c r="BA167" s="370">
        <f t="shared" si="59"/>
        <v>0</v>
      </c>
      <c r="BB167" s="370">
        <f t="shared" si="60"/>
        <v>0</v>
      </c>
      <c r="BC167" s="370">
        <f t="shared" si="61"/>
        <v>0</v>
      </c>
      <c r="BD167" s="370">
        <f t="shared" si="62"/>
        <v>0</v>
      </c>
      <c r="BE167" s="370">
        <f t="shared" si="63"/>
        <v>0</v>
      </c>
    </row>
    <row r="168" spans="1:58">
      <c r="A168" s="209"/>
      <c r="B168" s="210"/>
      <c r="C168" s="211" t="s">
        <v>50</v>
      </c>
      <c r="D168" s="209"/>
      <c r="E168" s="423"/>
      <c r="F168" s="201"/>
      <c r="G168" s="144">
        <f t="shared" si="58"/>
        <v>0</v>
      </c>
      <c r="H168" s="226"/>
      <c r="I168" s="233"/>
      <c r="J168" s="233"/>
      <c r="K168" s="233"/>
      <c r="AZ168" s="369">
        <v>1</v>
      </c>
      <c r="BA168" s="370">
        <f t="shared" si="59"/>
        <v>0</v>
      </c>
      <c r="BB168" s="370">
        <f t="shared" si="60"/>
        <v>0</v>
      </c>
      <c r="BC168" s="370">
        <f t="shared" si="61"/>
        <v>0</v>
      </c>
      <c r="BD168" s="370">
        <f t="shared" si="62"/>
        <v>0</v>
      </c>
      <c r="BE168" s="370">
        <f t="shared" si="63"/>
        <v>0</v>
      </c>
    </row>
    <row r="169" spans="1:58">
      <c r="A169" s="212">
        <v>116</v>
      </c>
      <c r="B169" s="213" t="s">
        <v>390</v>
      </c>
      <c r="C169" s="214" t="s">
        <v>391</v>
      </c>
      <c r="D169" s="215" t="s">
        <v>204</v>
      </c>
      <c r="E169" s="422">
        <v>41</v>
      </c>
      <c r="F169" s="201"/>
      <c r="G169" s="144">
        <f t="shared" si="58"/>
        <v>0</v>
      </c>
      <c r="H169" s="226"/>
      <c r="I169" s="233"/>
      <c r="J169" s="233"/>
      <c r="K169" s="233"/>
      <c r="AZ169" s="369">
        <v>1</v>
      </c>
      <c r="BA169" s="370">
        <f t="shared" si="59"/>
        <v>0</v>
      </c>
      <c r="BB169" s="370">
        <f t="shared" si="60"/>
        <v>0</v>
      </c>
      <c r="BC169" s="370">
        <f t="shared" si="61"/>
        <v>0</v>
      </c>
      <c r="BD169" s="370">
        <f t="shared" si="62"/>
        <v>0</v>
      </c>
      <c r="BE169" s="370">
        <f t="shared" si="63"/>
        <v>0</v>
      </c>
    </row>
    <row r="170" spans="1:58">
      <c r="A170" s="209"/>
      <c r="B170" s="210"/>
      <c r="C170" s="211" t="s">
        <v>392</v>
      </c>
      <c r="D170" s="209"/>
      <c r="E170" s="423"/>
      <c r="F170" s="201"/>
      <c r="G170" s="144">
        <f t="shared" si="58"/>
        <v>0</v>
      </c>
      <c r="H170" s="226"/>
      <c r="I170" s="233"/>
      <c r="J170" s="233"/>
      <c r="K170" s="233"/>
      <c r="AZ170" s="369">
        <v>1</v>
      </c>
      <c r="BA170" s="370">
        <f t="shared" si="59"/>
        <v>0</v>
      </c>
      <c r="BB170" s="370">
        <f t="shared" si="60"/>
        <v>0</v>
      </c>
      <c r="BC170" s="370">
        <f t="shared" si="61"/>
        <v>0</v>
      </c>
      <c r="BD170" s="370">
        <f t="shared" si="62"/>
        <v>0</v>
      </c>
      <c r="BE170" s="370">
        <f t="shared" si="63"/>
        <v>0</v>
      </c>
    </row>
    <row r="171" spans="1:58">
      <c r="A171" s="216">
        <v>117</v>
      </c>
      <c r="B171" s="217" t="s">
        <v>51</v>
      </c>
      <c r="C171" s="218" t="s">
        <v>694</v>
      </c>
      <c r="D171" s="219" t="s">
        <v>203</v>
      </c>
      <c r="E171" s="424">
        <v>249.43799999999999</v>
      </c>
      <c r="F171" s="201"/>
      <c r="G171" s="221">
        <f t="shared" si="58"/>
        <v>0</v>
      </c>
      <c r="H171" s="226"/>
      <c r="I171" s="233"/>
      <c r="J171" s="233"/>
      <c r="K171" s="233"/>
      <c r="AZ171" s="369">
        <v>1</v>
      </c>
      <c r="BA171" s="370">
        <f t="shared" si="59"/>
        <v>0</v>
      </c>
      <c r="BB171" s="370">
        <f t="shared" si="60"/>
        <v>0</v>
      </c>
      <c r="BC171" s="370">
        <f t="shared" si="61"/>
        <v>0</v>
      </c>
      <c r="BD171" s="370">
        <f t="shared" si="62"/>
        <v>0</v>
      </c>
      <c r="BE171" s="370">
        <f t="shared" si="63"/>
        <v>0</v>
      </c>
    </row>
    <row r="172" spans="1:58">
      <c r="A172" s="151"/>
      <c r="B172" s="152" t="s">
        <v>195</v>
      </c>
      <c r="C172" s="153" t="str">
        <f>CONCATENATE(B156," ",C156)</f>
        <v xml:space="preserve">900 Ostatní práce a dodávky             </v>
      </c>
      <c r="D172" s="151"/>
      <c r="E172" s="425"/>
      <c r="F172" s="154"/>
      <c r="G172" s="155">
        <f>SUM(G157:G171)</f>
        <v>0</v>
      </c>
      <c r="H172" s="236"/>
      <c r="BA172" s="367">
        <f>SUM(BA156:BA171)</f>
        <v>0</v>
      </c>
      <c r="BB172" s="367">
        <f>SUM(BB156:BB171)</f>
        <v>0</v>
      </c>
      <c r="BC172" s="367">
        <f>SUM(BC156:BC171)</f>
        <v>0</v>
      </c>
      <c r="BD172" s="367">
        <f>SUM(BD156:BD171)</f>
        <v>0</v>
      </c>
      <c r="BE172" s="367">
        <f>SUM(BE156:BE171)</f>
        <v>0</v>
      </c>
      <c r="BF172" s="368">
        <f>SUM(BA172:BE172)-G172</f>
        <v>0</v>
      </c>
    </row>
    <row r="173" spans="1:58">
      <c r="A173" s="174" t="s">
        <v>200</v>
      </c>
      <c r="B173" s="175">
        <v>711</v>
      </c>
      <c r="C173" s="176" t="s">
        <v>52</v>
      </c>
      <c r="D173" s="186"/>
      <c r="E173" s="406"/>
      <c r="F173" s="187"/>
      <c r="G173" s="187"/>
      <c r="H173" s="231"/>
      <c r="I173" s="232"/>
      <c r="J173" s="232"/>
      <c r="K173" s="232"/>
    </row>
    <row r="174" spans="1:58" ht="22.5">
      <c r="A174" s="204">
        <v>118</v>
      </c>
      <c r="B174" s="205" t="s">
        <v>398</v>
      </c>
      <c r="C174" s="206" t="s">
        <v>399</v>
      </c>
      <c r="D174" s="207" t="s">
        <v>201</v>
      </c>
      <c r="E174" s="421">
        <v>103.76</v>
      </c>
      <c r="F174" s="201"/>
      <c r="G174" s="222">
        <f>ROUND(E174*F174,2)</f>
        <v>0</v>
      </c>
      <c r="H174" s="226"/>
      <c r="I174" s="233"/>
      <c r="J174" s="233"/>
      <c r="K174" s="233"/>
      <c r="AZ174" s="369">
        <v>2</v>
      </c>
      <c r="BA174" s="370">
        <f>IF(AZ174=1,G174,0)</f>
        <v>0</v>
      </c>
      <c r="BB174" s="370">
        <f>IF(AZ174=2,G174,0)</f>
        <v>0</v>
      </c>
      <c r="BC174" s="370">
        <f>IF(AZ174=3,G174,0)</f>
        <v>0</v>
      </c>
      <c r="BD174" s="370">
        <f>IF(AZ174=4,G174,0)</f>
        <v>0</v>
      </c>
      <c r="BE174" s="370">
        <f>IF(AZ174=5,G174,0)</f>
        <v>0</v>
      </c>
    </row>
    <row r="175" spans="1:58" ht="22.5">
      <c r="A175" s="212">
        <v>119</v>
      </c>
      <c r="B175" s="213" t="s">
        <v>53</v>
      </c>
      <c r="C175" s="214" t="s">
        <v>54</v>
      </c>
      <c r="D175" s="215" t="s">
        <v>201</v>
      </c>
      <c r="E175" s="422">
        <v>144.83000000000001</v>
      </c>
      <c r="F175" s="201"/>
      <c r="G175" s="144">
        <f>ROUND(E175*F175,2)</f>
        <v>0</v>
      </c>
      <c r="H175" s="235"/>
      <c r="I175" s="232"/>
      <c r="J175" s="232"/>
      <c r="K175" s="232"/>
      <c r="AZ175" s="369">
        <v>2</v>
      </c>
      <c r="BA175" s="370">
        <f>IF(AZ175=1,G175,0)</f>
        <v>0</v>
      </c>
      <c r="BB175" s="370">
        <f>IF(AZ175=2,G175,0)</f>
        <v>0</v>
      </c>
      <c r="BC175" s="370">
        <f>IF(AZ175=3,G175,0)</f>
        <v>0</v>
      </c>
      <c r="BD175" s="370">
        <f>IF(AZ175=4,G175,0)</f>
        <v>0</v>
      </c>
      <c r="BE175" s="370">
        <f>IF(AZ175=5,G175,0)</f>
        <v>0</v>
      </c>
    </row>
    <row r="176" spans="1:58">
      <c r="A176" s="209"/>
      <c r="B176" s="210"/>
      <c r="C176" s="211" t="s">
        <v>55</v>
      </c>
      <c r="D176" s="209"/>
      <c r="E176" s="423"/>
      <c r="F176" s="201"/>
      <c r="G176" s="144">
        <f>ROUND(E176*F176,2)</f>
        <v>0</v>
      </c>
      <c r="H176" s="226"/>
      <c r="I176" s="233"/>
      <c r="J176" s="233"/>
      <c r="K176" s="233"/>
      <c r="AZ176" s="369">
        <v>2</v>
      </c>
      <c r="BA176" s="370">
        <f>IF(AZ176=1,G176,0)</f>
        <v>0</v>
      </c>
      <c r="BB176" s="370">
        <f>IF(AZ176=2,G176,0)</f>
        <v>0</v>
      </c>
      <c r="BC176" s="370">
        <f>IF(AZ176=3,G176,0)</f>
        <v>0</v>
      </c>
      <c r="BD176" s="370">
        <f>IF(AZ176=4,G176,0)</f>
        <v>0</v>
      </c>
      <c r="BE176" s="370">
        <f>IF(AZ176=5,G176,0)</f>
        <v>0</v>
      </c>
    </row>
    <row r="177" spans="1:58" ht="22.5">
      <c r="A177" s="212">
        <v>120</v>
      </c>
      <c r="B177" s="213" t="s">
        <v>400</v>
      </c>
      <c r="C177" s="214" t="s">
        <v>401</v>
      </c>
      <c r="D177" s="215" t="s">
        <v>201</v>
      </c>
      <c r="E177" s="422">
        <v>11.45</v>
      </c>
      <c r="F177" s="201"/>
      <c r="G177" s="144">
        <f>ROUND(E177*F177,2)</f>
        <v>0</v>
      </c>
      <c r="H177" s="226"/>
      <c r="I177" s="233"/>
      <c r="J177" s="233"/>
      <c r="K177" s="233"/>
      <c r="AZ177" s="369">
        <v>2</v>
      </c>
      <c r="BA177" s="370">
        <f>IF(AZ177=1,G177,0)</f>
        <v>0</v>
      </c>
      <c r="BB177" s="370">
        <f>IF(AZ177=2,G177,0)</f>
        <v>0</v>
      </c>
      <c r="BC177" s="370">
        <f>IF(AZ177=3,G177,0)</f>
        <v>0</v>
      </c>
      <c r="BD177" s="370">
        <f>IF(AZ177=4,G177,0)</f>
        <v>0</v>
      </c>
      <c r="BE177" s="370">
        <f>IF(AZ177=5,G177,0)</f>
        <v>0</v>
      </c>
    </row>
    <row r="178" spans="1:58" ht="22.5">
      <c r="A178" s="209"/>
      <c r="B178" s="210"/>
      <c r="C178" s="211" t="s">
        <v>402</v>
      </c>
      <c r="D178" s="209"/>
      <c r="E178" s="423"/>
      <c r="F178" s="201"/>
      <c r="G178" s="144"/>
      <c r="H178" s="226"/>
      <c r="I178" s="233"/>
      <c r="J178" s="233"/>
      <c r="K178" s="233"/>
      <c r="AZ178" s="369">
        <v>2</v>
      </c>
      <c r="BA178" s="370"/>
      <c r="BB178" s="370"/>
      <c r="BC178" s="370"/>
      <c r="BD178" s="370"/>
      <c r="BE178" s="370"/>
    </row>
    <row r="179" spans="1:58">
      <c r="A179" s="209"/>
      <c r="B179" s="210"/>
      <c r="C179" s="211"/>
      <c r="D179" s="209"/>
      <c r="E179" s="423"/>
      <c r="F179" s="201"/>
      <c r="G179" s="144"/>
      <c r="H179" s="226"/>
      <c r="I179" s="233"/>
      <c r="J179" s="233"/>
      <c r="K179" s="233"/>
      <c r="AZ179" s="369">
        <v>2</v>
      </c>
      <c r="BA179" s="370"/>
      <c r="BB179" s="370"/>
      <c r="BC179" s="370"/>
      <c r="BD179" s="370"/>
      <c r="BE179" s="370"/>
    </row>
    <row r="180" spans="1:58">
      <c r="A180" s="216">
        <v>121</v>
      </c>
      <c r="B180" s="217" t="s">
        <v>56</v>
      </c>
      <c r="C180" s="218" t="s">
        <v>57</v>
      </c>
      <c r="D180" s="219" t="s">
        <v>235</v>
      </c>
      <c r="E180" s="429">
        <f>ROUND(SUM(G174:G177)/100,2)</f>
        <v>0</v>
      </c>
      <c r="F180" s="201"/>
      <c r="G180" s="221">
        <f>ROUND(E180*F180,2)</f>
        <v>0</v>
      </c>
      <c r="H180" s="226"/>
      <c r="I180" s="233"/>
      <c r="J180" s="233"/>
      <c r="K180" s="233"/>
      <c r="AZ180" s="369">
        <v>2</v>
      </c>
      <c r="BA180" s="370">
        <f>IF(AZ180=1,G180,0)</f>
        <v>0</v>
      </c>
      <c r="BB180" s="370">
        <f>IF(AZ180=2,G180,0)</f>
        <v>0</v>
      </c>
      <c r="BC180" s="370">
        <f>IF(AZ180=3,G180,0)</f>
        <v>0</v>
      </c>
      <c r="BD180" s="370">
        <f>IF(AZ180=4,G180,0)</f>
        <v>0</v>
      </c>
      <c r="BE180" s="370"/>
    </row>
    <row r="181" spans="1:58">
      <c r="A181" s="151"/>
      <c r="B181" s="152" t="s">
        <v>195</v>
      </c>
      <c r="C181" s="153" t="str">
        <f>CONCATENATE(B173," ",C173)</f>
        <v xml:space="preserve">711 Izolace proti vodě                  </v>
      </c>
      <c r="D181" s="151"/>
      <c r="E181" s="425"/>
      <c r="F181" s="154"/>
      <c r="G181" s="155">
        <f>SUM(G174:G180)</f>
        <v>0</v>
      </c>
      <c r="BA181" s="367">
        <f>SUM(BA174:BA180)</f>
        <v>0</v>
      </c>
      <c r="BB181" s="367">
        <f>SUM(BB174:BB180)</f>
        <v>0</v>
      </c>
      <c r="BC181" s="367">
        <f>SUM(BC174:BC180)</f>
        <v>0</v>
      </c>
      <c r="BD181" s="367">
        <f>SUM(BD174:BD180)</f>
        <v>0</v>
      </c>
      <c r="BE181" s="367">
        <f>SUM(BE174:BE180)</f>
        <v>0</v>
      </c>
      <c r="BF181" s="368">
        <f>SUM(BA181:BE181)-G181</f>
        <v>0</v>
      </c>
    </row>
    <row r="182" spans="1:58">
      <c r="A182" s="174" t="s">
        <v>200</v>
      </c>
      <c r="B182" s="175">
        <v>712</v>
      </c>
      <c r="C182" s="176" t="s">
        <v>58</v>
      </c>
      <c r="D182" s="186"/>
      <c r="E182" s="406"/>
      <c r="F182" s="187"/>
      <c r="G182" s="187"/>
      <c r="H182" s="231"/>
      <c r="I182" s="232"/>
      <c r="J182" s="232"/>
      <c r="K182" s="232"/>
    </row>
    <row r="183" spans="1:58" ht="22.5">
      <c r="A183" s="204">
        <v>122</v>
      </c>
      <c r="B183" s="205" t="s">
        <v>59</v>
      </c>
      <c r="C183" s="206" t="s">
        <v>60</v>
      </c>
      <c r="D183" s="207" t="s">
        <v>201</v>
      </c>
      <c r="E183" s="421">
        <v>496.10237000000001</v>
      </c>
      <c r="F183" s="201"/>
      <c r="G183" s="222">
        <f t="shared" ref="G183:G188" si="64">ROUND(E183*F183,2)</f>
        <v>0</v>
      </c>
      <c r="H183" s="226"/>
      <c r="I183" s="233"/>
      <c r="J183" s="233"/>
      <c r="K183" s="233"/>
      <c r="AZ183" s="369">
        <v>2</v>
      </c>
      <c r="BA183" s="370">
        <f t="shared" ref="BA183:BA188" si="65">IF(AZ183=1,G183,0)</f>
        <v>0</v>
      </c>
      <c r="BB183" s="370">
        <f t="shared" ref="BB183:BB188" si="66">IF(AZ183=2,G183,0)</f>
        <v>0</v>
      </c>
      <c r="BC183" s="370">
        <f t="shared" ref="BC183:BC188" si="67">IF(AZ183=3,G183,0)</f>
        <v>0</v>
      </c>
      <c r="BD183" s="370">
        <f t="shared" ref="BD183:BD188" si="68">IF(AZ183=4,G183,0)</f>
        <v>0</v>
      </c>
      <c r="BE183" s="370">
        <f t="shared" ref="BE183:BE188" si="69">IF(AZ183=5,G183,0)</f>
        <v>0</v>
      </c>
    </row>
    <row r="184" spans="1:58">
      <c r="A184" s="209"/>
      <c r="B184" s="210"/>
      <c r="C184" s="211" t="s">
        <v>61</v>
      </c>
      <c r="D184" s="209"/>
      <c r="E184" s="423"/>
      <c r="F184" s="201"/>
      <c r="G184" s="144">
        <f t="shared" si="64"/>
        <v>0</v>
      </c>
      <c r="H184" s="226"/>
      <c r="I184" s="233"/>
      <c r="J184" s="233"/>
      <c r="K184" s="233"/>
      <c r="AZ184" s="369">
        <v>2</v>
      </c>
      <c r="BA184" s="370">
        <f t="shared" si="65"/>
        <v>0</v>
      </c>
      <c r="BB184" s="370">
        <f t="shared" si="66"/>
        <v>0</v>
      </c>
      <c r="BC184" s="370">
        <f t="shared" si="67"/>
        <v>0</v>
      </c>
      <c r="BD184" s="370">
        <f t="shared" si="68"/>
        <v>0</v>
      </c>
      <c r="BE184" s="370">
        <f t="shared" si="69"/>
        <v>0</v>
      </c>
    </row>
    <row r="185" spans="1:58">
      <c r="A185" s="212">
        <v>123</v>
      </c>
      <c r="B185" s="213" t="s">
        <v>403</v>
      </c>
      <c r="C185" s="214" t="s">
        <v>404</v>
      </c>
      <c r="D185" s="215" t="s">
        <v>201</v>
      </c>
      <c r="E185" s="422">
        <v>496.10237000000001</v>
      </c>
      <c r="F185" s="201"/>
      <c r="G185" s="144">
        <f t="shared" si="64"/>
        <v>0</v>
      </c>
      <c r="H185" s="226"/>
      <c r="I185" s="233"/>
      <c r="J185" s="233"/>
      <c r="K185" s="233"/>
      <c r="AZ185" s="369">
        <v>2</v>
      </c>
      <c r="BA185" s="370">
        <f t="shared" si="65"/>
        <v>0</v>
      </c>
      <c r="BB185" s="370">
        <f t="shared" si="66"/>
        <v>0</v>
      </c>
      <c r="BC185" s="370">
        <f t="shared" si="67"/>
        <v>0</v>
      </c>
      <c r="BD185" s="370">
        <f t="shared" si="68"/>
        <v>0</v>
      </c>
      <c r="BE185" s="370">
        <f t="shared" si="69"/>
        <v>0</v>
      </c>
    </row>
    <row r="186" spans="1:58">
      <c r="A186" s="212">
        <v>124</v>
      </c>
      <c r="B186" s="213" t="s">
        <v>405</v>
      </c>
      <c r="C186" s="214" t="s">
        <v>406</v>
      </c>
      <c r="D186" s="215" t="s">
        <v>201</v>
      </c>
      <c r="E186" s="422">
        <v>446.73790000000002</v>
      </c>
      <c r="F186" s="201"/>
      <c r="G186" s="144">
        <f t="shared" si="64"/>
        <v>0</v>
      </c>
      <c r="H186" s="226"/>
      <c r="I186" s="233"/>
      <c r="J186" s="233"/>
      <c r="K186" s="233"/>
      <c r="AZ186" s="369">
        <v>2</v>
      </c>
      <c r="BA186" s="370">
        <f t="shared" si="65"/>
        <v>0</v>
      </c>
      <c r="BB186" s="370">
        <f t="shared" si="66"/>
        <v>0</v>
      </c>
      <c r="BC186" s="370">
        <f t="shared" si="67"/>
        <v>0</v>
      </c>
      <c r="BD186" s="370">
        <f t="shared" si="68"/>
        <v>0</v>
      </c>
      <c r="BE186" s="370">
        <f t="shared" si="69"/>
        <v>0</v>
      </c>
    </row>
    <row r="187" spans="1:58" ht="22.5">
      <c r="A187" s="212">
        <v>125</v>
      </c>
      <c r="B187" s="213" t="s">
        <v>407</v>
      </c>
      <c r="C187" s="214" t="s">
        <v>408</v>
      </c>
      <c r="D187" s="215" t="s">
        <v>237</v>
      </c>
      <c r="E187" s="422">
        <v>1</v>
      </c>
      <c r="F187" s="201"/>
      <c r="G187" s="144">
        <f t="shared" si="64"/>
        <v>0</v>
      </c>
      <c r="H187" s="226"/>
      <c r="I187" s="233"/>
      <c r="J187" s="233"/>
      <c r="K187" s="233"/>
      <c r="AZ187" s="369">
        <v>2</v>
      </c>
      <c r="BA187" s="370">
        <f t="shared" si="65"/>
        <v>0</v>
      </c>
      <c r="BB187" s="370">
        <f t="shared" si="66"/>
        <v>0</v>
      </c>
      <c r="BC187" s="370">
        <f t="shared" si="67"/>
        <v>0</v>
      </c>
      <c r="BD187" s="370">
        <f t="shared" si="68"/>
        <v>0</v>
      </c>
      <c r="BE187" s="370">
        <f t="shared" si="69"/>
        <v>0</v>
      </c>
    </row>
    <row r="188" spans="1:58" ht="22.5">
      <c r="A188" s="212">
        <v>126</v>
      </c>
      <c r="B188" s="213" t="s">
        <v>62</v>
      </c>
      <c r="C188" s="214" t="s">
        <v>63</v>
      </c>
      <c r="D188" s="215" t="s">
        <v>201</v>
      </c>
      <c r="E188" s="422">
        <v>496.10237000000001</v>
      </c>
      <c r="F188" s="201"/>
      <c r="G188" s="144">
        <f t="shared" si="64"/>
        <v>0</v>
      </c>
      <c r="H188" s="226"/>
      <c r="I188" s="233"/>
      <c r="J188" s="233"/>
      <c r="K188" s="233"/>
      <c r="AZ188" s="369">
        <v>2</v>
      </c>
      <c r="BA188" s="370">
        <f t="shared" si="65"/>
        <v>0</v>
      </c>
      <c r="BB188" s="370">
        <f t="shared" si="66"/>
        <v>0</v>
      </c>
      <c r="BC188" s="370">
        <f t="shared" si="67"/>
        <v>0</v>
      </c>
      <c r="BD188" s="370">
        <f t="shared" si="68"/>
        <v>0</v>
      </c>
      <c r="BE188" s="370">
        <f t="shared" si="69"/>
        <v>0</v>
      </c>
    </row>
    <row r="189" spans="1:58">
      <c r="A189" s="209"/>
      <c r="B189" s="210"/>
      <c r="C189" s="211" t="s">
        <v>409</v>
      </c>
      <c r="D189" s="209"/>
      <c r="E189" s="423"/>
      <c r="F189" s="201"/>
      <c r="G189" s="144">
        <f t="shared" ref="G189:G194" si="70">ROUND(E189*F189,2)</f>
        <v>0</v>
      </c>
      <c r="H189" s="226"/>
      <c r="I189" s="233"/>
      <c r="J189" s="233"/>
      <c r="K189" s="233"/>
      <c r="AZ189" s="369">
        <v>2</v>
      </c>
      <c r="BA189" s="370">
        <f t="shared" ref="BA189:BA194" si="71">IF(AZ189=1,G189,0)</f>
        <v>0</v>
      </c>
      <c r="BB189" s="370">
        <f t="shared" ref="BB189:BB194" si="72">IF(AZ189=2,G189,0)</f>
        <v>0</v>
      </c>
      <c r="BC189" s="370">
        <f t="shared" ref="BC189:BC194" si="73">IF(AZ189=3,G189,0)</f>
        <v>0</v>
      </c>
      <c r="BD189" s="370">
        <f t="shared" ref="BD189:BD194" si="74">IF(AZ189=4,G189,0)</f>
        <v>0</v>
      </c>
      <c r="BE189" s="370">
        <f t="shared" ref="BE189:BE194" si="75">IF(AZ189=5,G189,0)</f>
        <v>0</v>
      </c>
    </row>
    <row r="190" spans="1:58">
      <c r="A190" s="212">
        <v>127</v>
      </c>
      <c r="B190" s="213" t="s">
        <v>64</v>
      </c>
      <c r="C190" s="214" t="s">
        <v>65</v>
      </c>
      <c r="D190" s="215" t="s">
        <v>202</v>
      </c>
      <c r="E190" s="422">
        <v>66.28</v>
      </c>
      <c r="F190" s="201"/>
      <c r="G190" s="144">
        <f t="shared" si="70"/>
        <v>0</v>
      </c>
      <c r="H190" s="226"/>
      <c r="I190" s="233"/>
      <c r="J190" s="233"/>
      <c r="K190" s="233"/>
      <c r="AZ190" s="369">
        <v>2</v>
      </c>
      <c r="BA190" s="370">
        <f t="shared" si="71"/>
        <v>0</v>
      </c>
      <c r="BB190" s="370">
        <f t="shared" si="72"/>
        <v>0</v>
      </c>
      <c r="BC190" s="370">
        <f t="shared" si="73"/>
        <v>0</v>
      </c>
      <c r="BD190" s="370">
        <f t="shared" si="74"/>
        <v>0</v>
      </c>
      <c r="BE190" s="370">
        <f t="shared" si="75"/>
        <v>0</v>
      </c>
    </row>
    <row r="191" spans="1:58">
      <c r="A191" s="212">
        <v>128</v>
      </c>
      <c r="B191" s="213" t="s">
        <v>66</v>
      </c>
      <c r="C191" s="214" t="s">
        <v>67</v>
      </c>
      <c r="D191" s="215" t="s">
        <v>202</v>
      </c>
      <c r="E191" s="422">
        <v>63.8</v>
      </c>
      <c r="F191" s="201"/>
      <c r="G191" s="144">
        <f t="shared" si="70"/>
        <v>0</v>
      </c>
      <c r="H191" s="226"/>
      <c r="I191" s="233"/>
      <c r="J191" s="233"/>
      <c r="K191" s="233"/>
      <c r="AZ191" s="369">
        <v>2</v>
      </c>
      <c r="BA191" s="370">
        <f t="shared" si="71"/>
        <v>0</v>
      </c>
      <c r="BB191" s="370">
        <f t="shared" si="72"/>
        <v>0</v>
      </c>
      <c r="BC191" s="370">
        <f t="shared" si="73"/>
        <v>0</v>
      </c>
      <c r="BD191" s="370">
        <f t="shared" si="74"/>
        <v>0</v>
      </c>
      <c r="BE191" s="370">
        <f t="shared" si="75"/>
        <v>0</v>
      </c>
    </row>
    <row r="192" spans="1:58">
      <c r="A192" s="212">
        <v>129</v>
      </c>
      <c r="B192" s="213" t="s">
        <v>68</v>
      </c>
      <c r="C192" s="214" t="s">
        <v>410</v>
      </c>
      <c r="D192" s="215" t="s">
        <v>202</v>
      </c>
      <c r="E192" s="422">
        <v>303.04000000000002</v>
      </c>
      <c r="F192" s="201"/>
      <c r="G192" s="144">
        <f t="shared" si="70"/>
        <v>0</v>
      </c>
      <c r="H192" s="226"/>
      <c r="I192" s="233"/>
      <c r="J192" s="233"/>
      <c r="K192" s="233"/>
      <c r="AZ192" s="369">
        <v>2</v>
      </c>
      <c r="BA192" s="370">
        <f t="shared" si="71"/>
        <v>0</v>
      </c>
      <c r="BB192" s="370">
        <f t="shared" si="72"/>
        <v>0</v>
      </c>
      <c r="BC192" s="370">
        <f t="shared" si="73"/>
        <v>0</v>
      </c>
      <c r="BD192" s="370">
        <f t="shared" si="74"/>
        <v>0</v>
      </c>
      <c r="BE192" s="370">
        <f t="shared" si="75"/>
        <v>0</v>
      </c>
    </row>
    <row r="193" spans="1:58" ht="22.5">
      <c r="A193" s="212">
        <v>130</v>
      </c>
      <c r="B193" s="213" t="s">
        <v>411</v>
      </c>
      <c r="C193" s="214" t="s">
        <v>412</v>
      </c>
      <c r="D193" s="215" t="s">
        <v>204</v>
      </c>
      <c r="E193" s="422">
        <v>4</v>
      </c>
      <c r="F193" s="201"/>
      <c r="G193" s="144">
        <f t="shared" si="70"/>
        <v>0</v>
      </c>
      <c r="H193" s="226"/>
      <c r="I193" s="233"/>
      <c r="J193" s="233"/>
      <c r="K193" s="233"/>
      <c r="AZ193" s="369">
        <v>2</v>
      </c>
      <c r="BA193" s="370">
        <f t="shared" si="71"/>
        <v>0</v>
      </c>
      <c r="BB193" s="370">
        <f t="shared" si="72"/>
        <v>0</v>
      </c>
      <c r="BC193" s="370">
        <f t="shared" si="73"/>
        <v>0</v>
      </c>
      <c r="BD193" s="370">
        <f t="shared" si="74"/>
        <v>0</v>
      </c>
      <c r="BE193" s="370">
        <f t="shared" si="75"/>
        <v>0</v>
      </c>
    </row>
    <row r="194" spans="1:58">
      <c r="A194" s="216">
        <v>131</v>
      </c>
      <c r="B194" s="217" t="s">
        <v>69</v>
      </c>
      <c r="C194" s="218" t="s">
        <v>70</v>
      </c>
      <c r="D194" s="219" t="s">
        <v>235</v>
      </c>
      <c r="E194" s="429">
        <f>ROUND(SUM(G183:G193)/100,2)</f>
        <v>0</v>
      </c>
      <c r="F194" s="201"/>
      <c r="G194" s="221">
        <f t="shared" si="70"/>
        <v>0</v>
      </c>
      <c r="H194" s="226"/>
      <c r="I194" s="233"/>
      <c r="J194" s="233"/>
      <c r="K194" s="233"/>
      <c r="AZ194" s="369">
        <v>2</v>
      </c>
      <c r="BA194" s="370">
        <f t="shared" si="71"/>
        <v>0</v>
      </c>
      <c r="BB194" s="370">
        <f t="shared" si="72"/>
        <v>0</v>
      </c>
      <c r="BC194" s="370">
        <f t="shared" si="73"/>
        <v>0</v>
      </c>
      <c r="BD194" s="370">
        <f t="shared" si="74"/>
        <v>0</v>
      </c>
      <c r="BE194" s="370">
        <f t="shared" si="75"/>
        <v>0</v>
      </c>
    </row>
    <row r="195" spans="1:58">
      <c r="A195" s="151"/>
      <c r="B195" s="152" t="s">
        <v>195</v>
      </c>
      <c r="C195" s="153" t="str">
        <f>CONCATENATE(B182," ",C182)</f>
        <v xml:space="preserve">712 Krytiny povlakové                   </v>
      </c>
      <c r="D195" s="151"/>
      <c r="E195" s="425"/>
      <c r="F195" s="154"/>
      <c r="G195" s="155">
        <f>SUM(G183:G194)</f>
        <v>0</v>
      </c>
      <c r="H195" s="236"/>
      <c r="I195" s="237"/>
      <c r="J195" s="237"/>
      <c r="K195" s="237"/>
      <c r="BA195" s="367">
        <f>SUM(BA183:BA194)</f>
        <v>0</v>
      </c>
      <c r="BB195" s="367">
        <f>SUM(BB183:BB194)</f>
        <v>0</v>
      </c>
      <c r="BC195" s="367">
        <f>SUM(BC183:BC194)</f>
        <v>0</v>
      </c>
      <c r="BD195" s="367">
        <f>SUM(BD183:BD194)</f>
        <v>0</v>
      </c>
      <c r="BE195" s="367">
        <f>SUM(BE183:BE194)</f>
        <v>0</v>
      </c>
      <c r="BF195" s="368">
        <f>SUM(BA195:BE195)-G195</f>
        <v>0</v>
      </c>
    </row>
    <row r="196" spans="1:58">
      <c r="A196" s="174" t="s">
        <v>200</v>
      </c>
      <c r="B196" s="175">
        <v>713</v>
      </c>
      <c r="C196" s="176" t="s">
        <v>233</v>
      </c>
      <c r="D196" s="186"/>
      <c r="E196" s="406"/>
      <c r="F196" s="187"/>
      <c r="G196" s="187"/>
      <c r="H196" s="231"/>
      <c r="I196" s="232"/>
      <c r="J196" s="232"/>
      <c r="K196" s="232"/>
    </row>
    <row r="197" spans="1:58">
      <c r="A197" s="204">
        <v>132</v>
      </c>
      <c r="B197" s="205">
        <v>283759340</v>
      </c>
      <c r="C197" s="206" t="s">
        <v>413</v>
      </c>
      <c r="D197" s="207" t="s">
        <v>201</v>
      </c>
      <c r="E197" s="421">
        <v>44.1126</v>
      </c>
      <c r="F197" s="201"/>
      <c r="G197" s="222">
        <f t="shared" ref="G197:G202" si="76">ROUND(E197*F197,2)</f>
        <v>0</v>
      </c>
      <c r="H197" s="235"/>
      <c r="I197" s="232"/>
      <c r="J197" s="232"/>
      <c r="K197" s="232"/>
      <c r="AZ197" s="369">
        <v>2</v>
      </c>
      <c r="BA197" s="370">
        <f t="shared" ref="BA197:BA202" si="77">IF(AZ197=1,G197,0)</f>
        <v>0</v>
      </c>
      <c r="BB197" s="370">
        <f t="shared" ref="BB197:BB202" si="78">IF(AZ197=2,G197,0)</f>
        <v>0</v>
      </c>
      <c r="BC197" s="370">
        <f t="shared" ref="BC197:BC202" si="79">IF(AZ197=3,G197,0)</f>
        <v>0</v>
      </c>
      <c r="BD197" s="370">
        <f t="shared" ref="BD197:BD202" si="80">IF(AZ197=4,G197,0)</f>
        <v>0</v>
      </c>
      <c r="BE197" s="370">
        <f t="shared" ref="BE197:BE202" si="81">IF(AZ197=5,G197,0)</f>
        <v>0</v>
      </c>
    </row>
    <row r="198" spans="1:58">
      <c r="A198" s="212">
        <v>133</v>
      </c>
      <c r="B198" s="213">
        <v>631551460</v>
      </c>
      <c r="C198" s="214" t="s">
        <v>75</v>
      </c>
      <c r="D198" s="215" t="s">
        <v>201</v>
      </c>
      <c r="E198" s="422">
        <v>95.526899999999998</v>
      </c>
      <c r="F198" s="201"/>
      <c r="G198" s="144">
        <f t="shared" si="76"/>
        <v>0</v>
      </c>
      <c r="H198" s="226"/>
      <c r="I198" s="233"/>
      <c r="J198" s="233"/>
      <c r="K198" s="233"/>
      <c r="AZ198" s="369">
        <v>2</v>
      </c>
      <c r="BA198" s="370">
        <f t="shared" si="77"/>
        <v>0</v>
      </c>
      <c r="BB198" s="370">
        <f t="shared" si="78"/>
        <v>0</v>
      </c>
      <c r="BC198" s="370">
        <f t="shared" si="79"/>
        <v>0</v>
      </c>
      <c r="BD198" s="370">
        <f t="shared" si="80"/>
        <v>0</v>
      </c>
      <c r="BE198" s="370">
        <f t="shared" si="81"/>
        <v>0</v>
      </c>
    </row>
    <row r="199" spans="1:58">
      <c r="A199" s="212">
        <v>134</v>
      </c>
      <c r="B199" s="213" t="s">
        <v>71</v>
      </c>
      <c r="C199" s="214" t="s">
        <v>72</v>
      </c>
      <c r="D199" s="215" t="s">
        <v>201</v>
      </c>
      <c r="E199" s="422">
        <v>132.99</v>
      </c>
      <c r="F199" s="201"/>
      <c r="G199" s="144">
        <f t="shared" si="76"/>
        <v>0</v>
      </c>
      <c r="H199" s="226"/>
      <c r="I199" s="233"/>
      <c r="J199" s="233"/>
      <c r="K199" s="233"/>
      <c r="AZ199" s="369">
        <v>2</v>
      </c>
      <c r="BA199" s="370">
        <f t="shared" si="77"/>
        <v>0</v>
      </c>
      <c r="BB199" s="370">
        <f t="shared" si="78"/>
        <v>0</v>
      </c>
      <c r="BC199" s="370">
        <f t="shared" si="79"/>
        <v>0</v>
      </c>
      <c r="BD199" s="370">
        <f t="shared" si="80"/>
        <v>0</v>
      </c>
      <c r="BE199" s="370">
        <f t="shared" si="81"/>
        <v>0</v>
      </c>
    </row>
    <row r="200" spans="1:58">
      <c r="A200" s="212">
        <v>135</v>
      </c>
      <c r="B200" s="213" t="s">
        <v>73</v>
      </c>
      <c r="C200" s="214" t="s">
        <v>74</v>
      </c>
      <c r="D200" s="215" t="s">
        <v>205</v>
      </c>
      <c r="E200" s="422">
        <v>299.00083999999998</v>
      </c>
      <c r="F200" s="201"/>
      <c r="G200" s="144">
        <f t="shared" si="76"/>
        <v>0</v>
      </c>
      <c r="H200" s="226"/>
      <c r="I200" s="233"/>
      <c r="J200" s="233"/>
      <c r="K200" s="233"/>
      <c r="AZ200" s="369">
        <v>2</v>
      </c>
      <c r="BA200" s="370">
        <f t="shared" si="77"/>
        <v>0</v>
      </c>
      <c r="BB200" s="370">
        <f t="shared" si="78"/>
        <v>0</v>
      </c>
      <c r="BC200" s="370">
        <f t="shared" si="79"/>
        <v>0</v>
      </c>
      <c r="BD200" s="370">
        <f t="shared" si="80"/>
        <v>0</v>
      </c>
      <c r="BE200" s="370">
        <f t="shared" si="81"/>
        <v>0</v>
      </c>
    </row>
    <row r="201" spans="1:58">
      <c r="A201" s="209"/>
      <c r="B201" s="210"/>
      <c r="C201" s="211" t="s">
        <v>414</v>
      </c>
      <c r="D201" s="209"/>
      <c r="E201" s="423"/>
      <c r="F201" s="201"/>
      <c r="G201" s="144">
        <f t="shared" si="76"/>
        <v>0</v>
      </c>
      <c r="H201" s="226"/>
      <c r="I201" s="233"/>
      <c r="J201" s="233"/>
      <c r="K201" s="233"/>
      <c r="AZ201" s="369">
        <v>2</v>
      </c>
      <c r="BA201" s="370">
        <f t="shared" si="77"/>
        <v>0</v>
      </c>
      <c r="BB201" s="370">
        <f t="shared" si="78"/>
        <v>0</v>
      </c>
      <c r="BC201" s="370">
        <f t="shared" si="79"/>
        <v>0</v>
      </c>
      <c r="BD201" s="370">
        <f t="shared" si="80"/>
        <v>0</v>
      </c>
      <c r="BE201" s="370">
        <f t="shared" si="81"/>
        <v>0</v>
      </c>
    </row>
    <row r="202" spans="1:58">
      <c r="A202" s="216">
        <v>136</v>
      </c>
      <c r="B202" s="217" t="s">
        <v>234</v>
      </c>
      <c r="C202" s="218" t="s">
        <v>415</v>
      </c>
      <c r="D202" s="219" t="s">
        <v>203</v>
      </c>
      <c r="E202" s="424">
        <v>0.73399999999999999</v>
      </c>
      <c r="F202" s="201"/>
      <c r="G202" s="221">
        <f t="shared" si="76"/>
        <v>0</v>
      </c>
      <c r="H202" s="226"/>
      <c r="I202" s="233"/>
      <c r="J202" s="233"/>
      <c r="K202" s="233"/>
      <c r="AZ202" s="369">
        <v>2</v>
      </c>
      <c r="BA202" s="370">
        <f t="shared" si="77"/>
        <v>0</v>
      </c>
      <c r="BB202" s="370">
        <f t="shared" si="78"/>
        <v>0</v>
      </c>
      <c r="BC202" s="370">
        <f t="shared" si="79"/>
        <v>0</v>
      </c>
      <c r="BD202" s="370">
        <f t="shared" si="80"/>
        <v>0</v>
      </c>
      <c r="BE202" s="370">
        <f t="shared" si="81"/>
        <v>0</v>
      </c>
    </row>
    <row r="203" spans="1:58">
      <c r="A203" s="151"/>
      <c r="B203" s="152" t="s">
        <v>195</v>
      </c>
      <c r="C203" s="153" t="str">
        <f>CONCATENATE(B196," ",C196)</f>
        <v xml:space="preserve">713 Izolace tepelné                     </v>
      </c>
      <c r="D203" s="151"/>
      <c r="E203" s="425"/>
      <c r="F203" s="154"/>
      <c r="G203" s="155">
        <f>SUM(G197:G202)</f>
        <v>0</v>
      </c>
      <c r="H203" s="236"/>
      <c r="I203" s="237"/>
      <c r="J203" s="237"/>
      <c r="K203" s="237"/>
      <c r="BA203" s="367">
        <f>SUM(BA197:BA200)</f>
        <v>0</v>
      </c>
      <c r="BB203" s="367">
        <f>SUM(BB197:BB202)</f>
        <v>0</v>
      </c>
      <c r="BC203" s="367">
        <f>SUM(BC197:BC200)</f>
        <v>0</v>
      </c>
      <c r="BD203" s="367">
        <f>SUM(BD197:BD200)</f>
        <v>0</v>
      </c>
      <c r="BE203" s="367">
        <f>SUM(BE197:BE200)</f>
        <v>0</v>
      </c>
      <c r="BF203" s="368">
        <f>SUM(BA203:BE203)-G203</f>
        <v>0</v>
      </c>
    </row>
    <row r="204" spans="1:58">
      <c r="A204" s="174" t="s">
        <v>200</v>
      </c>
      <c r="B204" s="175">
        <v>7131</v>
      </c>
      <c r="C204" s="176" t="s">
        <v>76</v>
      </c>
      <c r="D204" s="186"/>
      <c r="E204" s="406"/>
      <c r="F204" s="187"/>
      <c r="G204" s="187"/>
      <c r="H204" s="231"/>
      <c r="I204" s="232"/>
      <c r="J204" s="232"/>
      <c r="K204" s="232"/>
    </row>
    <row r="205" spans="1:58" ht="22.5">
      <c r="A205" s="204">
        <v>137</v>
      </c>
      <c r="B205" s="205" t="s">
        <v>59</v>
      </c>
      <c r="C205" s="206" t="s">
        <v>77</v>
      </c>
      <c r="D205" s="207" t="s">
        <v>201</v>
      </c>
      <c r="E205" s="421">
        <v>617.66237000000001</v>
      </c>
      <c r="F205" s="201"/>
      <c r="G205" s="222">
        <f>ROUND(E205*F205,2)</f>
        <v>0</v>
      </c>
      <c r="H205" s="231"/>
      <c r="I205" s="232"/>
      <c r="J205" s="232"/>
      <c r="K205" s="232"/>
      <c r="AZ205" s="369">
        <v>2</v>
      </c>
      <c r="BA205" s="370">
        <f>IF(AZ205=1,G205,0)</f>
        <v>0</v>
      </c>
      <c r="BB205" s="370">
        <f>IF(AZ205=2,G205,0)</f>
        <v>0</v>
      </c>
      <c r="BC205" s="370">
        <f>IF(AZ205=3,G205,0)</f>
        <v>0</v>
      </c>
      <c r="BD205" s="370">
        <f>IF(AZ205=4,G205,0)</f>
        <v>0</v>
      </c>
      <c r="BE205" s="370">
        <f>IF(AZ205=5,G205,0)</f>
        <v>0</v>
      </c>
    </row>
    <row r="206" spans="1:58">
      <c r="A206" s="209"/>
      <c r="B206" s="210"/>
      <c r="C206" s="211" t="s">
        <v>61</v>
      </c>
      <c r="D206" s="209"/>
      <c r="E206" s="423"/>
      <c r="F206" s="201"/>
      <c r="G206" s="144">
        <f>ROUND(E206*F206,2)</f>
        <v>0</v>
      </c>
      <c r="H206" s="231"/>
      <c r="I206" s="232"/>
      <c r="J206" s="232"/>
      <c r="K206" s="232"/>
      <c r="AZ206" s="369">
        <v>2</v>
      </c>
      <c r="BA206" s="370">
        <f>IF(AZ206=1,G206,0)</f>
        <v>0</v>
      </c>
      <c r="BB206" s="370">
        <f>IF(AZ206=2,G206,0)</f>
        <v>0</v>
      </c>
      <c r="BC206" s="370">
        <f>IF(AZ206=3,G206,0)</f>
        <v>0</v>
      </c>
      <c r="BD206" s="370">
        <f>IF(AZ206=4,G206,0)</f>
        <v>0</v>
      </c>
      <c r="BE206" s="370">
        <f>IF(AZ206=5,G206,0)</f>
        <v>0</v>
      </c>
    </row>
    <row r="207" spans="1:58" ht="22.5">
      <c r="A207" s="212">
        <v>138</v>
      </c>
      <c r="B207" s="213" t="s">
        <v>78</v>
      </c>
      <c r="C207" s="214" t="s">
        <v>79</v>
      </c>
      <c r="D207" s="215" t="s">
        <v>201</v>
      </c>
      <c r="E207" s="422">
        <v>617.66237000000001</v>
      </c>
      <c r="F207" s="201"/>
      <c r="G207" s="144">
        <f>ROUND(E207*F207,2)</f>
        <v>0</v>
      </c>
      <c r="H207" s="231"/>
      <c r="I207" s="232"/>
      <c r="J207" s="232"/>
      <c r="K207" s="232"/>
      <c r="AZ207" s="369">
        <v>2</v>
      </c>
      <c r="BA207" s="370">
        <f>IF(AZ207=1,G207,0)</f>
        <v>0</v>
      </c>
      <c r="BB207" s="370">
        <f>IF(AZ207=2,G207,0)</f>
        <v>0</v>
      </c>
      <c r="BC207" s="370">
        <f>IF(AZ207=3,G207,0)</f>
        <v>0</v>
      </c>
      <c r="BD207" s="370">
        <f>IF(AZ207=4,G207,0)</f>
        <v>0</v>
      </c>
      <c r="BE207" s="370">
        <f>IF(AZ207=5,G207,0)</f>
        <v>0</v>
      </c>
    </row>
    <row r="208" spans="1:58" ht="12" customHeight="1">
      <c r="A208" s="216">
        <v>79</v>
      </c>
      <c r="B208" s="217" t="s">
        <v>234</v>
      </c>
      <c r="C208" s="218" t="s">
        <v>695</v>
      </c>
      <c r="D208" s="219" t="s">
        <v>235</v>
      </c>
      <c r="E208" s="429">
        <f>ROUND(SUM(G205:G207)/100,2)</f>
        <v>0</v>
      </c>
      <c r="F208" s="201"/>
      <c r="G208" s="221">
        <f>ROUND(E208*F208,2)</f>
        <v>0</v>
      </c>
      <c r="H208" s="231"/>
      <c r="I208" s="232"/>
      <c r="J208" s="232"/>
      <c r="K208" s="232"/>
      <c r="AZ208" s="369">
        <v>2</v>
      </c>
      <c r="BA208" s="370">
        <f>IF(AZ208=1,G208,0)</f>
        <v>0</v>
      </c>
      <c r="BB208" s="370">
        <f>IF(AZ208=2,G208,0)</f>
        <v>0</v>
      </c>
      <c r="BC208" s="370">
        <f>IF(AZ208=3,G208,0)</f>
        <v>0</v>
      </c>
      <c r="BD208" s="370">
        <f>IF(AZ208=4,G208,0)</f>
        <v>0</v>
      </c>
      <c r="BE208" s="370">
        <f>IF(AZ208=5,G208,0)</f>
        <v>0</v>
      </c>
    </row>
    <row r="209" spans="1:58">
      <c r="A209" s="151"/>
      <c r="B209" s="152" t="s">
        <v>195</v>
      </c>
      <c r="C209" s="153" t="str">
        <f>CONCATENATE(B204," ",C204)</f>
        <v xml:space="preserve">7131 Zateplení plochých střech           </v>
      </c>
      <c r="D209" s="151"/>
      <c r="E209" s="425"/>
      <c r="F209" s="154"/>
      <c r="G209" s="155">
        <f>SUM(G205:G208)</f>
        <v>0</v>
      </c>
      <c r="H209" s="236"/>
      <c r="I209" s="237"/>
      <c r="J209" s="237"/>
      <c r="K209" s="237"/>
      <c r="BA209" s="367">
        <f>SUM(BA204:BA208)</f>
        <v>0</v>
      </c>
      <c r="BB209" s="367">
        <f>SUM(BB204:BB208)</f>
        <v>0</v>
      </c>
      <c r="BC209" s="367">
        <f>SUM(BC206:BC208)</f>
        <v>0</v>
      </c>
      <c r="BD209" s="367">
        <f>SUM(BD206:BD208)</f>
        <v>0</v>
      </c>
      <c r="BE209" s="367">
        <f>SUM(BE206:BE208)</f>
        <v>0</v>
      </c>
      <c r="BF209" s="368">
        <f>SUM(BA209:BE209)-G209</f>
        <v>0</v>
      </c>
    </row>
    <row r="210" spans="1:58">
      <c r="A210" s="223" t="s">
        <v>200</v>
      </c>
      <c r="B210" s="224">
        <v>762</v>
      </c>
      <c r="C210" s="239" t="s">
        <v>208</v>
      </c>
      <c r="D210" s="225"/>
      <c r="E210" s="427"/>
      <c r="F210" s="203"/>
      <c r="G210" s="144">
        <f t="shared" ref="G210:G215" si="82">ROUND(E210*F210,2)</f>
        <v>0</v>
      </c>
      <c r="H210" s="231"/>
      <c r="I210" s="232"/>
      <c r="J210" s="232"/>
      <c r="K210" s="232"/>
      <c r="AZ210" s="369">
        <v>2</v>
      </c>
      <c r="BA210" s="370">
        <f t="shared" ref="BA210:BA215" si="83">IF(AZ210=1,G210,0)</f>
        <v>0</v>
      </c>
      <c r="BB210" s="370">
        <f t="shared" ref="BB210:BB215" si="84">IF(AZ210=2,G210,0)</f>
        <v>0</v>
      </c>
      <c r="BC210" s="370">
        <f t="shared" ref="BC210:BC215" si="85">IF(AZ210=3,G210,0)</f>
        <v>0</v>
      </c>
      <c r="BD210" s="370">
        <f t="shared" ref="BD210:BD215" si="86">IF(AZ210=4,G210,0)</f>
        <v>0</v>
      </c>
      <c r="BE210" s="370">
        <f t="shared" ref="BE210:BE215" si="87">IF(AZ210=5,G210,0)</f>
        <v>0</v>
      </c>
    </row>
    <row r="211" spans="1:58" ht="22.5">
      <c r="A211" s="204">
        <v>146</v>
      </c>
      <c r="B211" s="205" t="s">
        <v>416</v>
      </c>
      <c r="C211" s="206" t="s">
        <v>417</v>
      </c>
      <c r="D211" s="207" t="s">
        <v>201</v>
      </c>
      <c r="E211" s="421">
        <v>9</v>
      </c>
      <c r="F211" s="201"/>
      <c r="G211" s="222">
        <f t="shared" si="82"/>
        <v>0</v>
      </c>
      <c r="H211" s="226"/>
      <c r="I211" s="233"/>
      <c r="J211" s="233"/>
      <c r="K211" s="233"/>
      <c r="AZ211" s="369">
        <v>2</v>
      </c>
      <c r="BA211" s="370">
        <f t="shared" si="83"/>
        <v>0</v>
      </c>
      <c r="BB211" s="370">
        <f t="shared" si="84"/>
        <v>0</v>
      </c>
      <c r="BC211" s="370">
        <f t="shared" si="85"/>
        <v>0</v>
      </c>
      <c r="BD211" s="370">
        <f t="shared" si="86"/>
        <v>0</v>
      </c>
      <c r="BE211" s="370">
        <f t="shared" si="87"/>
        <v>0</v>
      </c>
    </row>
    <row r="212" spans="1:58">
      <c r="A212" s="212">
        <v>147</v>
      </c>
      <c r="B212" s="213">
        <v>605150090</v>
      </c>
      <c r="C212" s="214" t="s">
        <v>85</v>
      </c>
      <c r="D212" s="215" t="s">
        <v>205</v>
      </c>
      <c r="E212" s="422">
        <v>6.0553400000000002</v>
      </c>
      <c r="F212" s="201"/>
      <c r="G212" s="144">
        <f t="shared" si="82"/>
        <v>0</v>
      </c>
      <c r="H212" s="226"/>
      <c r="I212" s="233"/>
      <c r="J212" s="233"/>
      <c r="K212" s="233"/>
      <c r="AZ212" s="369">
        <v>2</v>
      </c>
      <c r="BA212" s="370">
        <f t="shared" si="83"/>
        <v>0</v>
      </c>
      <c r="BB212" s="370">
        <f t="shared" si="84"/>
        <v>0</v>
      </c>
      <c r="BC212" s="370">
        <f t="shared" si="85"/>
        <v>0</v>
      </c>
      <c r="BD212" s="370">
        <f t="shared" si="86"/>
        <v>0</v>
      </c>
      <c r="BE212" s="370">
        <f t="shared" si="87"/>
        <v>0</v>
      </c>
    </row>
    <row r="213" spans="1:58" ht="22.5">
      <c r="A213" s="212">
        <v>148</v>
      </c>
      <c r="B213" s="213" t="s">
        <v>80</v>
      </c>
      <c r="C213" s="214" t="s">
        <v>81</v>
      </c>
      <c r="D213" s="215" t="s">
        <v>202</v>
      </c>
      <c r="E213" s="422">
        <v>688.10667000000001</v>
      </c>
      <c r="F213" s="201"/>
      <c r="G213" s="144">
        <f t="shared" si="82"/>
        <v>0</v>
      </c>
      <c r="H213" s="226"/>
      <c r="I213" s="233"/>
      <c r="J213" s="233"/>
      <c r="K213" s="233"/>
      <c r="AZ213" s="369">
        <v>2</v>
      </c>
      <c r="BA213" s="370">
        <f t="shared" si="83"/>
        <v>0</v>
      </c>
      <c r="BB213" s="370">
        <f t="shared" si="84"/>
        <v>0</v>
      </c>
      <c r="BC213" s="370">
        <f t="shared" si="85"/>
        <v>0</v>
      </c>
      <c r="BD213" s="370">
        <f t="shared" si="86"/>
        <v>0</v>
      </c>
      <c r="BE213" s="370">
        <f t="shared" si="87"/>
        <v>0</v>
      </c>
    </row>
    <row r="214" spans="1:58" ht="22.5">
      <c r="A214" s="209"/>
      <c r="B214" s="210"/>
      <c r="C214" s="211" t="s">
        <v>82</v>
      </c>
      <c r="D214" s="209"/>
      <c r="E214" s="423"/>
      <c r="F214" s="201"/>
      <c r="G214" s="144">
        <f t="shared" si="82"/>
        <v>0</v>
      </c>
      <c r="H214" s="226"/>
      <c r="I214" s="233"/>
      <c r="J214" s="233"/>
      <c r="K214" s="233"/>
      <c r="AZ214" s="369">
        <v>2</v>
      </c>
      <c r="BA214" s="370">
        <f t="shared" si="83"/>
        <v>0</v>
      </c>
      <c r="BB214" s="370">
        <f t="shared" si="84"/>
        <v>0</v>
      </c>
      <c r="BC214" s="370">
        <f t="shared" si="85"/>
        <v>0</v>
      </c>
      <c r="BD214" s="370">
        <f t="shared" si="86"/>
        <v>0</v>
      </c>
      <c r="BE214" s="370">
        <f t="shared" si="87"/>
        <v>0</v>
      </c>
    </row>
    <row r="215" spans="1:58" ht="22.5">
      <c r="A215" s="212">
        <v>149</v>
      </c>
      <c r="B215" s="213" t="s">
        <v>418</v>
      </c>
      <c r="C215" s="214" t="s">
        <v>419</v>
      </c>
      <c r="D215" s="215" t="s">
        <v>201</v>
      </c>
      <c r="E215" s="422">
        <v>6</v>
      </c>
      <c r="F215" s="201"/>
      <c r="G215" s="144">
        <f t="shared" si="82"/>
        <v>0</v>
      </c>
      <c r="H215" s="226"/>
      <c r="I215" s="233"/>
      <c r="J215" s="233"/>
      <c r="K215" s="233"/>
      <c r="AZ215" s="369">
        <v>2</v>
      </c>
      <c r="BA215" s="370">
        <f t="shared" si="83"/>
        <v>0</v>
      </c>
      <c r="BB215" s="370">
        <f t="shared" si="84"/>
        <v>0</v>
      </c>
      <c r="BC215" s="370">
        <f t="shared" si="85"/>
        <v>0</v>
      </c>
      <c r="BD215" s="370">
        <f t="shared" si="86"/>
        <v>0</v>
      </c>
      <c r="BE215" s="370">
        <f t="shared" si="87"/>
        <v>0</v>
      </c>
    </row>
    <row r="216" spans="1:58">
      <c r="A216" s="212">
        <v>150</v>
      </c>
      <c r="B216" s="213" t="s">
        <v>420</v>
      </c>
      <c r="C216" s="214" t="s">
        <v>421</v>
      </c>
      <c r="D216" s="215" t="s">
        <v>201</v>
      </c>
      <c r="E216" s="422">
        <v>15</v>
      </c>
      <c r="F216" s="201"/>
      <c r="G216" s="144">
        <f t="shared" ref="G216:G236" si="88">ROUND(E216*F216,2)</f>
        <v>0</v>
      </c>
      <c r="H216" s="226"/>
      <c r="I216" s="233"/>
      <c r="J216" s="233"/>
      <c r="K216" s="233"/>
      <c r="AZ216" s="369">
        <v>2</v>
      </c>
      <c r="BA216" s="370">
        <f t="shared" ref="BA216:BA236" si="89">IF(AZ216=1,G216,0)</f>
        <v>0</v>
      </c>
      <c r="BB216" s="370">
        <f t="shared" ref="BB216:BB236" si="90">IF(AZ216=2,G216,0)</f>
        <v>0</v>
      </c>
      <c r="BC216" s="370">
        <f t="shared" ref="BC216:BC236" si="91">IF(AZ216=3,G216,0)</f>
        <v>0</v>
      </c>
      <c r="BD216" s="370">
        <f t="shared" ref="BD216:BD236" si="92">IF(AZ216=4,G216,0)</f>
        <v>0</v>
      </c>
      <c r="BE216" s="370">
        <f t="shared" ref="BE216:BE236" si="93">IF(AZ216=5,G216,0)</f>
        <v>0</v>
      </c>
    </row>
    <row r="217" spans="1:58" ht="22.5">
      <c r="A217" s="212">
        <v>151</v>
      </c>
      <c r="B217" s="213" t="s">
        <v>422</v>
      </c>
      <c r="C217" s="214" t="s">
        <v>423</v>
      </c>
      <c r="D217" s="215" t="s">
        <v>201</v>
      </c>
      <c r="E217" s="422">
        <v>8.484</v>
      </c>
      <c r="F217" s="201"/>
      <c r="G217" s="144">
        <f t="shared" si="88"/>
        <v>0</v>
      </c>
      <c r="H217" s="226"/>
      <c r="I217" s="233"/>
      <c r="J217" s="233"/>
      <c r="K217" s="233"/>
      <c r="AZ217" s="369">
        <v>2</v>
      </c>
      <c r="BA217" s="370">
        <f t="shared" si="89"/>
        <v>0</v>
      </c>
      <c r="BB217" s="370">
        <f t="shared" si="90"/>
        <v>0</v>
      </c>
      <c r="BC217" s="370">
        <f t="shared" si="91"/>
        <v>0</v>
      </c>
      <c r="BD217" s="370">
        <f t="shared" si="92"/>
        <v>0</v>
      </c>
      <c r="BE217" s="370">
        <f t="shared" si="93"/>
        <v>0</v>
      </c>
    </row>
    <row r="218" spans="1:58">
      <c r="A218" s="212">
        <v>152</v>
      </c>
      <c r="B218" s="213" t="s">
        <v>424</v>
      </c>
      <c r="C218" s="214" t="s">
        <v>425</v>
      </c>
      <c r="D218" s="215" t="s">
        <v>201</v>
      </c>
      <c r="E218" s="422">
        <v>8.484</v>
      </c>
      <c r="F218" s="201"/>
      <c r="G218" s="144">
        <f t="shared" si="88"/>
        <v>0</v>
      </c>
      <c r="H218" s="226"/>
      <c r="I218" s="233"/>
      <c r="J218" s="233"/>
      <c r="K218" s="233"/>
      <c r="AZ218" s="369">
        <v>2</v>
      </c>
      <c r="BA218" s="370">
        <f t="shared" si="89"/>
        <v>0</v>
      </c>
      <c r="BB218" s="370">
        <f t="shared" si="90"/>
        <v>0</v>
      </c>
      <c r="BC218" s="370">
        <f t="shared" si="91"/>
        <v>0</v>
      </c>
      <c r="BD218" s="370">
        <f t="shared" si="92"/>
        <v>0</v>
      </c>
      <c r="BE218" s="370">
        <f t="shared" si="93"/>
        <v>0</v>
      </c>
    </row>
    <row r="219" spans="1:58">
      <c r="A219" s="212">
        <v>153</v>
      </c>
      <c r="B219" s="213" t="s">
        <v>426</v>
      </c>
      <c r="C219" s="214" t="s">
        <v>427</v>
      </c>
      <c r="D219" s="215" t="s">
        <v>201</v>
      </c>
      <c r="E219" s="422">
        <v>6.05</v>
      </c>
      <c r="F219" s="201"/>
      <c r="G219" s="144">
        <f t="shared" si="88"/>
        <v>0</v>
      </c>
      <c r="H219" s="226"/>
      <c r="I219" s="233"/>
      <c r="J219" s="233"/>
      <c r="K219" s="233"/>
      <c r="AZ219" s="369">
        <v>2</v>
      </c>
      <c r="BA219" s="370">
        <f t="shared" si="89"/>
        <v>0</v>
      </c>
      <c r="BB219" s="370">
        <f t="shared" si="90"/>
        <v>0</v>
      </c>
      <c r="BC219" s="370">
        <f t="shared" si="91"/>
        <v>0</v>
      </c>
      <c r="BD219" s="370">
        <f t="shared" si="92"/>
        <v>0</v>
      </c>
      <c r="BE219" s="370">
        <f t="shared" si="93"/>
        <v>0</v>
      </c>
    </row>
    <row r="220" spans="1:58">
      <c r="A220" s="209"/>
      <c r="B220" s="210"/>
      <c r="C220" s="211" t="s">
        <v>428</v>
      </c>
      <c r="D220" s="209"/>
      <c r="E220" s="423"/>
      <c r="F220" s="201"/>
      <c r="G220" s="144">
        <f t="shared" si="88"/>
        <v>0</v>
      </c>
      <c r="H220" s="226"/>
      <c r="I220" s="233"/>
      <c r="J220" s="233"/>
      <c r="K220" s="233"/>
      <c r="AZ220" s="369">
        <v>2</v>
      </c>
      <c r="BA220" s="370">
        <f t="shared" si="89"/>
        <v>0</v>
      </c>
      <c r="BB220" s="370">
        <f t="shared" si="90"/>
        <v>0</v>
      </c>
      <c r="BC220" s="370">
        <f t="shared" si="91"/>
        <v>0</v>
      </c>
      <c r="BD220" s="370">
        <f t="shared" si="92"/>
        <v>0</v>
      </c>
      <c r="BE220" s="370">
        <f t="shared" si="93"/>
        <v>0</v>
      </c>
    </row>
    <row r="221" spans="1:58">
      <c r="A221" s="212">
        <v>154</v>
      </c>
      <c r="B221" s="213" t="s">
        <v>429</v>
      </c>
      <c r="C221" s="214" t="s">
        <v>430</v>
      </c>
      <c r="D221" s="215" t="s">
        <v>201</v>
      </c>
      <c r="E221" s="422">
        <v>588.81600000000003</v>
      </c>
      <c r="F221" s="201"/>
      <c r="G221" s="144">
        <f t="shared" si="88"/>
        <v>0</v>
      </c>
      <c r="H221" s="226"/>
      <c r="I221" s="233"/>
      <c r="J221" s="233"/>
      <c r="K221" s="233"/>
      <c r="AZ221" s="369">
        <v>2</v>
      </c>
      <c r="BA221" s="370">
        <f t="shared" si="89"/>
        <v>0</v>
      </c>
      <c r="BB221" s="370">
        <f t="shared" si="90"/>
        <v>0</v>
      </c>
      <c r="BC221" s="370">
        <f t="shared" si="91"/>
        <v>0</v>
      </c>
      <c r="BD221" s="370">
        <f t="shared" si="92"/>
        <v>0</v>
      </c>
      <c r="BE221" s="370">
        <f t="shared" si="93"/>
        <v>0</v>
      </c>
    </row>
    <row r="222" spans="1:58">
      <c r="A222" s="209"/>
      <c r="B222" s="210"/>
      <c r="C222" s="211" t="s">
        <v>431</v>
      </c>
      <c r="D222" s="209"/>
      <c r="E222" s="423"/>
      <c r="F222" s="201"/>
      <c r="G222" s="144">
        <f t="shared" si="88"/>
        <v>0</v>
      </c>
      <c r="H222" s="226"/>
      <c r="I222" s="233"/>
      <c r="J222" s="233"/>
      <c r="K222" s="233"/>
      <c r="AZ222" s="369">
        <v>2</v>
      </c>
      <c r="BA222" s="370">
        <f t="shared" si="89"/>
        <v>0</v>
      </c>
      <c r="BB222" s="370">
        <f t="shared" si="90"/>
        <v>0</v>
      </c>
      <c r="BC222" s="370">
        <f t="shared" si="91"/>
        <v>0</v>
      </c>
      <c r="BD222" s="370">
        <f t="shared" si="92"/>
        <v>0</v>
      </c>
      <c r="BE222" s="370">
        <f t="shared" si="93"/>
        <v>0</v>
      </c>
    </row>
    <row r="223" spans="1:58">
      <c r="A223" s="212">
        <v>155</v>
      </c>
      <c r="B223" s="213" t="s">
        <v>432</v>
      </c>
      <c r="C223" s="214" t="s">
        <v>433</v>
      </c>
      <c r="D223" s="215" t="s">
        <v>201</v>
      </c>
      <c r="E223" s="422">
        <v>9.1374999999999993</v>
      </c>
      <c r="F223" s="201"/>
      <c r="G223" s="144">
        <f t="shared" si="88"/>
        <v>0</v>
      </c>
      <c r="H223" s="226"/>
      <c r="I223" s="233"/>
      <c r="J223" s="233"/>
      <c r="K223" s="233"/>
      <c r="AZ223" s="369">
        <v>2</v>
      </c>
      <c r="BA223" s="370">
        <f t="shared" si="89"/>
        <v>0</v>
      </c>
      <c r="BB223" s="370">
        <f t="shared" si="90"/>
        <v>0</v>
      </c>
      <c r="BC223" s="370">
        <f t="shared" si="91"/>
        <v>0</v>
      </c>
      <c r="BD223" s="370">
        <f t="shared" si="92"/>
        <v>0</v>
      </c>
      <c r="BE223" s="370">
        <f t="shared" si="93"/>
        <v>0</v>
      </c>
    </row>
    <row r="224" spans="1:58" ht="22.5">
      <c r="A224" s="209"/>
      <c r="B224" s="210"/>
      <c r="C224" s="211" t="s">
        <v>434</v>
      </c>
      <c r="D224" s="209"/>
      <c r="E224" s="423"/>
      <c r="F224" s="201"/>
      <c r="G224" s="144">
        <f t="shared" si="88"/>
        <v>0</v>
      </c>
      <c r="H224" s="226"/>
      <c r="I224" s="233"/>
      <c r="J224" s="233"/>
      <c r="K224" s="233"/>
      <c r="AZ224" s="369">
        <v>2</v>
      </c>
      <c r="BA224" s="370">
        <f t="shared" si="89"/>
        <v>0</v>
      </c>
      <c r="BB224" s="370">
        <f t="shared" si="90"/>
        <v>0</v>
      </c>
      <c r="BC224" s="370">
        <f t="shared" si="91"/>
        <v>0</v>
      </c>
      <c r="BD224" s="370">
        <f t="shared" si="92"/>
        <v>0</v>
      </c>
      <c r="BE224" s="370">
        <f t="shared" si="93"/>
        <v>0</v>
      </c>
    </row>
    <row r="225" spans="1:58">
      <c r="A225" s="212">
        <v>156</v>
      </c>
      <c r="B225" s="213" t="s">
        <v>435</v>
      </c>
      <c r="C225" s="214" t="s">
        <v>436</v>
      </c>
      <c r="D225" s="215" t="s">
        <v>205</v>
      </c>
      <c r="E225" s="422">
        <v>11.8</v>
      </c>
      <c r="F225" s="201"/>
      <c r="G225" s="144">
        <f t="shared" si="88"/>
        <v>0</v>
      </c>
      <c r="H225" s="226"/>
      <c r="I225" s="233"/>
      <c r="J225" s="233"/>
      <c r="K225" s="233"/>
      <c r="AZ225" s="369">
        <v>2</v>
      </c>
      <c r="BA225" s="370">
        <f t="shared" si="89"/>
        <v>0</v>
      </c>
      <c r="BB225" s="370">
        <f t="shared" si="90"/>
        <v>0</v>
      </c>
      <c r="BC225" s="370">
        <f t="shared" si="91"/>
        <v>0</v>
      </c>
      <c r="BD225" s="370">
        <f t="shared" si="92"/>
        <v>0</v>
      </c>
      <c r="BE225" s="370">
        <f t="shared" si="93"/>
        <v>0</v>
      </c>
    </row>
    <row r="226" spans="1:58">
      <c r="A226" s="212">
        <v>157</v>
      </c>
      <c r="B226" s="213" t="s">
        <v>437</v>
      </c>
      <c r="C226" s="214" t="s">
        <v>438</v>
      </c>
      <c r="D226" s="215" t="s">
        <v>201</v>
      </c>
      <c r="E226" s="422">
        <v>37.4</v>
      </c>
      <c r="F226" s="201"/>
      <c r="G226" s="144">
        <f t="shared" si="88"/>
        <v>0</v>
      </c>
      <c r="H226" s="226"/>
      <c r="I226" s="233"/>
      <c r="J226" s="233"/>
      <c r="K226" s="233"/>
      <c r="AZ226" s="369">
        <v>2</v>
      </c>
      <c r="BA226" s="370">
        <f t="shared" si="89"/>
        <v>0</v>
      </c>
      <c r="BB226" s="370">
        <f t="shared" si="90"/>
        <v>0</v>
      </c>
      <c r="BC226" s="370">
        <f t="shared" si="91"/>
        <v>0</v>
      </c>
      <c r="BD226" s="370">
        <f t="shared" si="92"/>
        <v>0</v>
      </c>
      <c r="BE226" s="370">
        <f t="shared" si="93"/>
        <v>0</v>
      </c>
    </row>
    <row r="227" spans="1:58">
      <c r="A227" s="212">
        <v>158</v>
      </c>
      <c r="B227" s="213" t="s">
        <v>83</v>
      </c>
      <c r="C227" s="214" t="s">
        <v>84</v>
      </c>
      <c r="D227" s="215" t="s">
        <v>201</v>
      </c>
      <c r="E227" s="422">
        <v>193.53</v>
      </c>
      <c r="F227" s="201"/>
      <c r="G227" s="144">
        <f t="shared" si="88"/>
        <v>0</v>
      </c>
      <c r="H227" s="226"/>
      <c r="I227" s="233"/>
      <c r="J227" s="233"/>
      <c r="K227" s="233"/>
      <c r="AZ227" s="369">
        <v>2</v>
      </c>
      <c r="BA227" s="370">
        <f t="shared" si="89"/>
        <v>0</v>
      </c>
      <c r="BB227" s="370">
        <f t="shared" si="90"/>
        <v>0</v>
      </c>
      <c r="BC227" s="370">
        <f t="shared" si="91"/>
        <v>0</v>
      </c>
      <c r="BD227" s="370">
        <f t="shared" si="92"/>
        <v>0</v>
      </c>
      <c r="BE227" s="370">
        <f t="shared" si="93"/>
        <v>0</v>
      </c>
    </row>
    <row r="228" spans="1:58">
      <c r="A228" s="212">
        <v>159</v>
      </c>
      <c r="B228" s="213" t="s">
        <v>439</v>
      </c>
      <c r="C228" s="214" t="s">
        <v>440</v>
      </c>
      <c r="D228" s="215" t="s">
        <v>202</v>
      </c>
      <c r="E228" s="422">
        <v>51.4</v>
      </c>
      <c r="F228" s="201"/>
      <c r="G228" s="144">
        <f t="shared" si="88"/>
        <v>0</v>
      </c>
      <c r="H228" s="226"/>
      <c r="I228" s="233"/>
      <c r="J228" s="233"/>
      <c r="K228" s="233"/>
      <c r="AZ228" s="369">
        <v>2</v>
      </c>
      <c r="BA228" s="370">
        <f t="shared" si="89"/>
        <v>0</v>
      </c>
      <c r="BB228" s="370">
        <f t="shared" si="90"/>
        <v>0</v>
      </c>
      <c r="BC228" s="370">
        <f t="shared" si="91"/>
        <v>0</v>
      </c>
      <c r="BD228" s="370">
        <f t="shared" si="92"/>
        <v>0</v>
      </c>
      <c r="BE228" s="370">
        <f t="shared" si="93"/>
        <v>0</v>
      </c>
    </row>
    <row r="229" spans="1:58">
      <c r="A229" s="209"/>
      <c r="B229" s="210"/>
      <c r="C229" s="211" t="s">
        <v>441</v>
      </c>
      <c r="D229" s="209"/>
      <c r="E229" s="423"/>
      <c r="F229" s="201"/>
      <c r="G229" s="144">
        <f t="shared" si="88"/>
        <v>0</v>
      </c>
      <c r="H229" s="226"/>
      <c r="I229" s="233"/>
      <c r="J229" s="233"/>
      <c r="K229" s="233"/>
      <c r="AZ229" s="369">
        <v>2</v>
      </c>
      <c r="BA229" s="370">
        <f t="shared" si="89"/>
        <v>0</v>
      </c>
      <c r="BB229" s="370">
        <f t="shared" si="90"/>
        <v>0</v>
      </c>
      <c r="BC229" s="370">
        <f t="shared" si="91"/>
        <v>0</v>
      </c>
      <c r="BD229" s="370">
        <f t="shared" si="92"/>
        <v>0</v>
      </c>
      <c r="BE229" s="370">
        <f t="shared" si="93"/>
        <v>0</v>
      </c>
    </row>
    <row r="230" spans="1:58" ht="22.5">
      <c r="A230" s="212">
        <v>160</v>
      </c>
      <c r="B230" s="213" t="s">
        <v>442</v>
      </c>
      <c r="C230" s="214" t="s">
        <v>443</v>
      </c>
      <c r="D230" s="215" t="s">
        <v>202</v>
      </c>
      <c r="E230" s="422">
        <v>51.4</v>
      </c>
      <c r="F230" s="201"/>
      <c r="G230" s="144">
        <f t="shared" si="88"/>
        <v>0</v>
      </c>
      <c r="H230" s="226"/>
      <c r="I230" s="233"/>
      <c r="J230" s="233"/>
      <c r="K230" s="233"/>
      <c r="AZ230" s="369">
        <v>2</v>
      </c>
      <c r="BA230" s="370">
        <f t="shared" si="89"/>
        <v>0</v>
      </c>
      <c r="BB230" s="370">
        <f t="shared" si="90"/>
        <v>0</v>
      </c>
      <c r="BC230" s="370">
        <f t="shared" si="91"/>
        <v>0</v>
      </c>
      <c r="BD230" s="370">
        <f t="shared" si="92"/>
        <v>0</v>
      </c>
      <c r="BE230" s="370">
        <f t="shared" si="93"/>
        <v>0</v>
      </c>
    </row>
    <row r="231" spans="1:58">
      <c r="A231" s="212">
        <v>161</v>
      </c>
      <c r="B231" s="213" t="s">
        <v>444</v>
      </c>
      <c r="C231" s="214" t="s">
        <v>445</v>
      </c>
      <c r="D231" s="215" t="s">
        <v>201</v>
      </c>
      <c r="E231" s="422">
        <v>7.43</v>
      </c>
      <c r="F231" s="201"/>
      <c r="G231" s="144">
        <f t="shared" si="88"/>
        <v>0</v>
      </c>
      <c r="H231" s="226"/>
      <c r="I231" s="233"/>
      <c r="J231" s="233"/>
      <c r="K231" s="233"/>
      <c r="AZ231" s="369">
        <v>2</v>
      </c>
      <c r="BA231" s="370">
        <f t="shared" si="89"/>
        <v>0</v>
      </c>
      <c r="BB231" s="370">
        <f t="shared" si="90"/>
        <v>0</v>
      </c>
      <c r="BC231" s="370">
        <f t="shared" si="91"/>
        <v>0</v>
      </c>
      <c r="BD231" s="370">
        <f t="shared" si="92"/>
        <v>0</v>
      </c>
      <c r="BE231" s="370">
        <f t="shared" si="93"/>
        <v>0</v>
      </c>
    </row>
    <row r="232" spans="1:58">
      <c r="A232" s="209"/>
      <c r="B232" s="210"/>
      <c r="C232" s="211" t="s">
        <v>446</v>
      </c>
      <c r="D232" s="209"/>
      <c r="E232" s="423"/>
      <c r="F232" s="201"/>
      <c r="G232" s="144">
        <f t="shared" si="88"/>
        <v>0</v>
      </c>
      <c r="H232" s="226"/>
      <c r="I232" s="233"/>
      <c r="J232" s="233"/>
      <c r="K232" s="233"/>
      <c r="AZ232" s="369">
        <v>2</v>
      </c>
      <c r="BA232" s="370">
        <f t="shared" si="89"/>
        <v>0</v>
      </c>
      <c r="BB232" s="370">
        <f t="shared" si="90"/>
        <v>0</v>
      </c>
      <c r="BC232" s="370">
        <f t="shared" si="91"/>
        <v>0</v>
      </c>
      <c r="BD232" s="370">
        <f t="shared" si="92"/>
        <v>0</v>
      </c>
      <c r="BE232" s="370">
        <f t="shared" si="93"/>
        <v>0</v>
      </c>
    </row>
    <row r="233" spans="1:58">
      <c r="A233" s="212">
        <v>162</v>
      </c>
      <c r="B233" s="213" t="s">
        <v>447</v>
      </c>
      <c r="C233" s="214" t="s">
        <v>448</v>
      </c>
      <c r="D233" s="215" t="s">
        <v>201</v>
      </c>
      <c r="E233" s="422">
        <v>7.43</v>
      </c>
      <c r="F233" s="201"/>
      <c r="G233" s="144">
        <f t="shared" si="88"/>
        <v>0</v>
      </c>
      <c r="H233" s="226"/>
      <c r="I233" s="233"/>
      <c r="J233" s="233"/>
      <c r="K233" s="233"/>
      <c r="AZ233" s="369">
        <v>2</v>
      </c>
      <c r="BA233" s="370">
        <f t="shared" si="89"/>
        <v>0</v>
      </c>
      <c r="BB233" s="370">
        <f t="shared" si="90"/>
        <v>0</v>
      </c>
      <c r="BC233" s="370">
        <f t="shared" si="91"/>
        <v>0</v>
      </c>
      <c r="BD233" s="370">
        <f t="shared" si="92"/>
        <v>0</v>
      </c>
      <c r="BE233" s="370">
        <f t="shared" si="93"/>
        <v>0</v>
      </c>
    </row>
    <row r="234" spans="1:58">
      <c r="A234" s="212">
        <v>163</v>
      </c>
      <c r="B234" s="213" t="s">
        <v>449</v>
      </c>
      <c r="C234" s="214" t="s">
        <v>450</v>
      </c>
      <c r="D234" s="215" t="s">
        <v>201</v>
      </c>
      <c r="E234" s="422">
        <v>22.5</v>
      </c>
      <c r="F234" s="201"/>
      <c r="G234" s="144">
        <f t="shared" si="88"/>
        <v>0</v>
      </c>
      <c r="H234" s="226"/>
      <c r="I234" s="233"/>
      <c r="J234" s="233"/>
      <c r="K234" s="233"/>
      <c r="AZ234" s="369">
        <v>2</v>
      </c>
      <c r="BA234" s="370">
        <f t="shared" si="89"/>
        <v>0</v>
      </c>
      <c r="BB234" s="370">
        <f t="shared" si="90"/>
        <v>0</v>
      </c>
      <c r="BC234" s="370">
        <f t="shared" si="91"/>
        <v>0</v>
      </c>
      <c r="BD234" s="370">
        <f t="shared" si="92"/>
        <v>0</v>
      </c>
      <c r="BE234" s="370">
        <f t="shared" si="93"/>
        <v>0</v>
      </c>
    </row>
    <row r="235" spans="1:58">
      <c r="A235" s="212">
        <v>164</v>
      </c>
      <c r="B235" s="213" t="s">
        <v>451</v>
      </c>
      <c r="C235" s="214" t="s">
        <v>452</v>
      </c>
      <c r="D235" s="215" t="s">
        <v>201</v>
      </c>
      <c r="E235" s="422">
        <v>79.27</v>
      </c>
      <c r="F235" s="201"/>
      <c r="G235" s="144">
        <f t="shared" si="88"/>
        <v>0</v>
      </c>
      <c r="H235" s="226"/>
      <c r="I235" s="233"/>
      <c r="J235" s="233"/>
      <c r="K235" s="233"/>
      <c r="AZ235" s="369">
        <v>2</v>
      </c>
      <c r="BA235" s="370">
        <f t="shared" si="89"/>
        <v>0</v>
      </c>
      <c r="BB235" s="370">
        <f t="shared" si="90"/>
        <v>0</v>
      </c>
      <c r="BC235" s="370">
        <f t="shared" si="91"/>
        <v>0</v>
      </c>
      <c r="BD235" s="370">
        <f t="shared" si="92"/>
        <v>0</v>
      </c>
      <c r="BE235" s="370">
        <f t="shared" si="93"/>
        <v>0</v>
      </c>
    </row>
    <row r="236" spans="1:58">
      <c r="A236" s="216">
        <v>165</v>
      </c>
      <c r="B236" s="217" t="s">
        <v>236</v>
      </c>
      <c r="C236" s="218" t="s">
        <v>453</v>
      </c>
      <c r="D236" s="219" t="s">
        <v>203</v>
      </c>
      <c r="E236" s="424">
        <v>14.805</v>
      </c>
      <c r="F236" s="201"/>
      <c r="G236" s="221">
        <f t="shared" si="88"/>
        <v>0</v>
      </c>
      <c r="H236" s="226"/>
      <c r="I236" s="233"/>
      <c r="J236" s="233"/>
      <c r="K236" s="233"/>
      <c r="AZ236" s="369">
        <v>2</v>
      </c>
      <c r="BA236" s="370">
        <f t="shared" si="89"/>
        <v>0</v>
      </c>
      <c r="BB236" s="370">
        <f t="shared" si="90"/>
        <v>0</v>
      </c>
      <c r="BC236" s="370">
        <f t="shared" si="91"/>
        <v>0</v>
      </c>
      <c r="BD236" s="370">
        <f t="shared" si="92"/>
        <v>0</v>
      </c>
      <c r="BE236" s="370">
        <f t="shared" si="93"/>
        <v>0</v>
      </c>
    </row>
    <row r="237" spans="1:58">
      <c r="A237" s="151"/>
      <c r="B237" s="152" t="s">
        <v>195</v>
      </c>
      <c r="C237" s="153" t="str">
        <f>CONCATENATE(B210," ",C210)</f>
        <v xml:space="preserve">762 Konstrukce tesařské                 </v>
      </c>
      <c r="D237" s="151"/>
      <c r="E237" s="425"/>
      <c r="F237" s="191" t="s">
        <v>209</v>
      </c>
      <c r="G237" s="155">
        <f>SUM(G210:G236)</f>
        <v>0</v>
      </c>
      <c r="H237" s="236"/>
      <c r="BA237" s="367">
        <f>SUM(BA210:BA215)</f>
        <v>0</v>
      </c>
      <c r="BB237" s="367">
        <f>SUM(BB210:BB236)</f>
        <v>0</v>
      </c>
      <c r="BC237" s="367">
        <f>SUM(BC210:BC215)</f>
        <v>0</v>
      </c>
      <c r="BD237" s="367">
        <f>SUM(BD210:BD215)</f>
        <v>0</v>
      </c>
      <c r="BE237" s="367">
        <f>SUM(BE210:BE215)</f>
        <v>0</v>
      </c>
      <c r="BF237" s="368">
        <f>SUM(BA237:BE237)-G237</f>
        <v>0</v>
      </c>
    </row>
    <row r="238" spans="1:58">
      <c r="A238" s="223" t="s">
        <v>200</v>
      </c>
      <c r="B238" s="224">
        <v>764</v>
      </c>
      <c r="C238" s="239" t="s">
        <v>210</v>
      </c>
      <c r="D238" s="225"/>
      <c r="E238" s="427"/>
      <c r="F238" s="203"/>
      <c r="G238" s="144">
        <f>ROUND(E238*F238,2)</f>
        <v>0</v>
      </c>
      <c r="H238" s="231"/>
      <c r="I238" s="232"/>
      <c r="J238" s="232"/>
      <c r="K238" s="232"/>
      <c r="AZ238" s="369">
        <v>2</v>
      </c>
      <c r="BA238" s="370">
        <f>IF(AZ238=1,G238,0)</f>
        <v>0</v>
      </c>
      <c r="BB238" s="370">
        <f>IF(AZ238=2,G238,0)</f>
        <v>0</v>
      </c>
      <c r="BC238" s="370">
        <f>IF(AZ238=3,G238,0)</f>
        <v>0</v>
      </c>
      <c r="BD238" s="370">
        <f>IF(AZ238=4,G238,0)</f>
        <v>0</v>
      </c>
      <c r="BE238" s="370">
        <f>IF(AZ238=5,G238,0)</f>
        <v>0</v>
      </c>
    </row>
    <row r="239" spans="1:58" ht="22.5">
      <c r="A239" s="204">
        <v>166</v>
      </c>
      <c r="B239" s="205" t="s">
        <v>13</v>
      </c>
      <c r="C239" s="206" t="s">
        <v>454</v>
      </c>
      <c r="D239" s="207" t="s">
        <v>202</v>
      </c>
      <c r="E239" s="421">
        <v>35.4</v>
      </c>
      <c r="F239" s="201"/>
      <c r="G239" s="222">
        <f>ROUND(E239*F239,2)</f>
        <v>0</v>
      </c>
      <c r="H239" s="226"/>
      <c r="I239" s="233"/>
      <c r="J239" s="233"/>
      <c r="K239" s="233"/>
      <c r="AZ239" s="369">
        <v>2</v>
      </c>
      <c r="BA239" s="370">
        <f>IF(AZ239=1,G239,0)</f>
        <v>0</v>
      </c>
      <c r="BB239" s="370">
        <f>IF(AZ239=2,G239,0)</f>
        <v>0</v>
      </c>
      <c r="BC239" s="370">
        <f>IF(AZ239=3,G239,0)</f>
        <v>0</v>
      </c>
      <c r="BD239" s="370">
        <f>IF(AZ239=4,G239,0)</f>
        <v>0</v>
      </c>
      <c r="BE239" s="370">
        <f>IF(AZ239=5,G239,0)</f>
        <v>0</v>
      </c>
    </row>
    <row r="240" spans="1:58">
      <c r="A240" s="209"/>
      <c r="B240" s="210"/>
      <c r="C240" s="211" t="s">
        <v>455</v>
      </c>
      <c r="D240" s="209"/>
      <c r="E240" s="423"/>
      <c r="F240" s="201"/>
      <c r="G240" s="144">
        <f t="shared" ref="G240:G270" si="94">ROUND(E240*F240,2)</f>
        <v>0</v>
      </c>
      <c r="H240" s="226"/>
      <c r="I240" s="233"/>
      <c r="J240" s="233"/>
      <c r="K240" s="233"/>
      <c r="AZ240" s="369">
        <v>2</v>
      </c>
      <c r="BA240" s="370">
        <f t="shared" ref="BA240:BA270" si="95">IF(AZ240=1,G240,0)</f>
        <v>0</v>
      </c>
      <c r="BB240" s="370">
        <f t="shared" ref="BB240:BB270" si="96">IF(AZ240=2,G240,0)</f>
        <v>0</v>
      </c>
      <c r="BC240" s="370">
        <f t="shared" ref="BC240:BC270" si="97">IF(AZ240=3,G240,0)</f>
        <v>0</v>
      </c>
      <c r="BD240" s="370">
        <f t="shared" ref="BD240:BD270" si="98">IF(AZ240=4,G240,0)</f>
        <v>0</v>
      </c>
      <c r="BE240" s="370">
        <f t="shared" ref="BE240:BE270" si="99">IF(AZ240=5,G240,0)</f>
        <v>0</v>
      </c>
    </row>
    <row r="241" spans="1:57" ht="22.5">
      <c r="A241" s="212">
        <v>167</v>
      </c>
      <c r="B241" s="213" t="s">
        <v>456</v>
      </c>
      <c r="C241" s="214" t="s">
        <v>457</v>
      </c>
      <c r="D241" s="215" t="s">
        <v>202</v>
      </c>
      <c r="E241" s="422">
        <v>29.9</v>
      </c>
      <c r="F241" s="201"/>
      <c r="G241" s="144">
        <f t="shared" si="94"/>
        <v>0</v>
      </c>
      <c r="H241" s="226"/>
      <c r="I241" s="233"/>
      <c r="J241" s="233"/>
      <c r="K241" s="233"/>
      <c r="AZ241" s="369">
        <v>2</v>
      </c>
      <c r="BA241" s="370">
        <f t="shared" si="95"/>
        <v>0</v>
      </c>
      <c r="BB241" s="370">
        <f t="shared" si="96"/>
        <v>0</v>
      </c>
      <c r="BC241" s="370">
        <f t="shared" si="97"/>
        <v>0</v>
      </c>
      <c r="BD241" s="370">
        <f t="shared" si="98"/>
        <v>0</v>
      </c>
      <c r="BE241" s="370">
        <f t="shared" si="99"/>
        <v>0</v>
      </c>
    </row>
    <row r="242" spans="1:57">
      <c r="A242" s="209"/>
      <c r="B242" s="210"/>
      <c r="C242" s="211" t="s">
        <v>458</v>
      </c>
      <c r="D242" s="209"/>
      <c r="E242" s="423"/>
      <c r="F242" s="201"/>
      <c r="G242" s="144">
        <f t="shared" si="94"/>
        <v>0</v>
      </c>
      <c r="H242" s="226"/>
      <c r="I242" s="233"/>
      <c r="J242" s="233"/>
      <c r="K242" s="233"/>
      <c r="AZ242" s="369">
        <v>2</v>
      </c>
      <c r="BA242" s="370">
        <f t="shared" si="95"/>
        <v>0</v>
      </c>
      <c r="BB242" s="370">
        <f t="shared" si="96"/>
        <v>0</v>
      </c>
      <c r="BC242" s="370">
        <f t="shared" si="97"/>
        <v>0</v>
      </c>
      <c r="BD242" s="370">
        <f t="shared" si="98"/>
        <v>0</v>
      </c>
      <c r="BE242" s="370">
        <f t="shared" si="99"/>
        <v>0</v>
      </c>
    </row>
    <row r="243" spans="1:57" ht="22.5">
      <c r="A243" s="212">
        <v>168</v>
      </c>
      <c r="B243" s="213" t="s">
        <v>459</v>
      </c>
      <c r="C243" s="214" t="s">
        <v>460</v>
      </c>
      <c r="D243" s="215" t="s">
        <v>202</v>
      </c>
      <c r="E243" s="422">
        <v>30.3</v>
      </c>
      <c r="F243" s="201"/>
      <c r="G243" s="144">
        <f t="shared" si="94"/>
        <v>0</v>
      </c>
      <c r="H243" s="226"/>
      <c r="I243" s="233"/>
      <c r="J243" s="233"/>
      <c r="K243" s="233"/>
      <c r="AZ243" s="369">
        <v>2</v>
      </c>
      <c r="BA243" s="370">
        <f t="shared" si="95"/>
        <v>0</v>
      </c>
      <c r="BB243" s="370">
        <f t="shared" si="96"/>
        <v>0</v>
      </c>
      <c r="BC243" s="370">
        <f t="shared" si="97"/>
        <v>0</v>
      </c>
      <c r="BD243" s="370">
        <f t="shared" si="98"/>
        <v>0</v>
      </c>
      <c r="BE243" s="370">
        <f t="shared" si="99"/>
        <v>0</v>
      </c>
    </row>
    <row r="244" spans="1:57">
      <c r="A244" s="209"/>
      <c r="B244" s="210"/>
      <c r="C244" s="211" t="s">
        <v>461</v>
      </c>
      <c r="D244" s="209"/>
      <c r="E244" s="423"/>
      <c r="F244" s="201"/>
      <c r="G244" s="144">
        <f t="shared" si="94"/>
        <v>0</v>
      </c>
      <c r="H244" s="226"/>
      <c r="I244" s="233"/>
      <c r="J244" s="233"/>
      <c r="K244" s="233"/>
      <c r="AZ244" s="369">
        <v>2</v>
      </c>
      <c r="BA244" s="370">
        <f t="shared" si="95"/>
        <v>0</v>
      </c>
      <c r="BB244" s="370">
        <f t="shared" si="96"/>
        <v>0</v>
      </c>
      <c r="BC244" s="370">
        <f t="shared" si="97"/>
        <v>0</v>
      </c>
      <c r="BD244" s="370">
        <f t="shared" si="98"/>
        <v>0</v>
      </c>
      <c r="BE244" s="370">
        <f t="shared" si="99"/>
        <v>0</v>
      </c>
    </row>
    <row r="245" spans="1:57" ht="22.5">
      <c r="A245" s="212">
        <v>169</v>
      </c>
      <c r="B245" s="213" t="s">
        <v>462</v>
      </c>
      <c r="C245" s="214" t="s">
        <v>463</v>
      </c>
      <c r="D245" s="215" t="s">
        <v>202</v>
      </c>
      <c r="E245" s="422">
        <v>92.6</v>
      </c>
      <c r="F245" s="201"/>
      <c r="G245" s="144">
        <f t="shared" si="94"/>
        <v>0</v>
      </c>
      <c r="H245" s="226"/>
      <c r="I245" s="233"/>
      <c r="J245" s="233"/>
      <c r="K245" s="233"/>
      <c r="AZ245" s="369">
        <v>2</v>
      </c>
      <c r="BA245" s="370">
        <f t="shared" si="95"/>
        <v>0</v>
      </c>
      <c r="BB245" s="370">
        <f t="shared" si="96"/>
        <v>0</v>
      </c>
      <c r="BC245" s="370">
        <f t="shared" si="97"/>
        <v>0</v>
      </c>
      <c r="BD245" s="370">
        <f t="shared" si="98"/>
        <v>0</v>
      </c>
      <c r="BE245" s="370">
        <f t="shared" si="99"/>
        <v>0</v>
      </c>
    </row>
    <row r="246" spans="1:57">
      <c r="A246" s="209"/>
      <c r="B246" s="210"/>
      <c r="C246" s="211" t="s">
        <v>464</v>
      </c>
      <c r="D246" s="209"/>
      <c r="E246" s="423"/>
      <c r="F246" s="201"/>
      <c r="G246" s="144">
        <f t="shared" si="94"/>
        <v>0</v>
      </c>
      <c r="H246" s="226"/>
      <c r="I246" s="233"/>
      <c r="J246" s="233"/>
      <c r="K246" s="233"/>
      <c r="AZ246" s="369">
        <v>2</v>
      </c>
      <c r="BA246" s="370">
        <f t="shared" si="95"/>
        <v>0</v>
      </c>
      <c r="BB246" s="370">
        <f t="shared" si="96"/>
        <v>0</v>
      </c>
      <c r="BC246" s="370">
        <f t="shared" si="97"/>
        <v>0</v>
      </c>
      <c r="BD246" s="370">
        <f t="shared" si="98"/>
        <v>0</v>
      </c>
      <c r="BE246" s="370">
        <f t="shared" si="99"/>
        <v>0</v>
      </c>
    </row>
    <row r="247" spans="1:57" ht="22.5">
      <c r="A247" s="212">
        <v>170</v>
      </c>
      <c r="B247" s="213" t="s">
        <v>465</v>
      </c>
      <c r="C247" s="214" t="s">
        <v>466</v>
      </c>
      <c r="D247" s="215" t="s">
        <v>202</v>
      </c>
      <c r="E247" s="422">
        <v>47</v>
      </c>
      <c r="F247" s="201"/>
      <c r="G247" s="144">
        <f t="shared" si="94"/>
        <v>0</v>
      </c>
      <c r="H247" s="226"/>
      <c r="I247" s="233"/>
      <c r="J247" s="233"/>
      <c r="K247" s="233"/>
      <c r="AZ247" s="369">
        <v>2</v>
      </c>
      <c r="BA247" s="370">
        <f t="shared" si="95"/>
        <v>0</v>
      </c>
      <c r="BB247" s="370">
        <f t="shared" si="96"/>
        <v>0</v>
      </c>
      <c r="BC247" s="370">
        <f t="shared" si="97"/>
        <v>0</v>
      </c>
      <c r="BD247" s="370">
        <f t="shared" si="98"/>
        <v>0</v>
      </c>
      <c r="BE247" s="370">
        <f t="shared" si="99"/>
        <v>0</v>
      </c>
    </row>
    <row r="248" spans="1:57">
      <c r="A248" s="209"/>
      <c r="B248" s="210"/>
      <c r="C248" s="211" t="s">
        <v>467</v>
      </c>
      <c r="D248" s="209"/>
      <c r="E248" s="423"/>
      <c r="F248" s="201"/>
      <c r="G248" s="144">
        <f t="shared" si="94"/>
        <v>0</v>
      </c>
      <c r="H248" s="226"/>
      <c r="I248" s="233"/>
      <c r="J248" s="233"/>
      <c r="K248" s="233"/>
      <c r="AZ248" s="369">
        <v>2</v>
      </c>
      <c r="BA248" s="370">
        <f t="shared" si="95"/>
        <v>0</v>
      </c>
      <c r="BB248" s="370">
        <f t="shared" si="96"/>
        <v>0</v>
      </c>
      <c r="BC248" s="370">
        <f t="shared" si="97"/>
        <v>0</v>
      </c>
      <c r="BD248" s="370">
        <f t="shared" si="98"/>
        <v>0</v>
      </c>
      <c r="BE248" s="370">
        <f t="shared" si="99"/>
        <v>0</v>
      </c>
    </row>
    <row r="249" spans="1:57" ht="22.5">
      <c r="A249" s="212">
        <v>171</v>
      </c>
      <c r="B249" s="213" t="s">
        <v>468</v>
      </c>
      <c r="C249" s="214" t="s">
        <v>469</v>
      </c>
      <c r="D249" s="215" t="s">
        <v>201</v>
      </c>
      <c r="E249" s="422">
        <v>1.53</v>
      </c>
      <c r="F249" s="201"/>
      <c r="G249" s="144">
        <f t="shared" si="94"/>
        <v>0</v>
      </c>
      <c r="H249" s="226"/>
      <c r="I249" s="233"/>
      <c r="J249" s="233"/>
      <c r="K249" s="233"/>
      <c r="AZ249" s="369">
        <v>2</v>
      </c>
      <c r="BA249" s="370">
        <f t="shared" si="95"/>
        <v>0</v>
      </c>
      <c r="BB249" s="370">
        <f t="shared" si="96"/>
        <v>0</v>
      </c>
      <c r="BC249" s="370">
        <f t="shared" si="97"/>
        <v>0</v>
      </c>
      <c r="BD249" s="370">
        <f t="shared" si="98"/>
        <v>0</v>
      </c>
      <c r="BE249" s="370">
        <f t="shared" si="99"/>
        <v>0</v>
      </c>
    </row>
    <row r="250" spans="1:57">
      <c r="A250" s="209"/>
      <c r="B250" s="210"/>
      <c r="C250" s="211" t="s">
        <v>470</v>
      </c>
      <c r="D250" s="209"/>
      <c r="E250" s="423"/>
      <c r="F250" s="201"/>
      <c r="G250" s="144">
        <f t="shared" si="94"/>
        <v>0</v>
      </c>
      <c r="H250" s="226"/>
      <c r="I250" s="233"/>
      <c r="J250" s="233"/>
      <c r="K250" s="233"/>
      <c r="AZ250" s="369">
        <v>2</v>
      </c>
      <c r="BA250" s="370">
        <f t="shared" si="95"/>
        <v>0</v>
      </c>
      <c r="BB250" s="370">
        <f t="shared" si="96"/>
        <v>0</v>
      </c>
      <c r="BC250" s="370">
        <f t="shared" si="97"/>
        <v>0</v>
      </c>
      <c r="BD250" s="370">
        <f t="shared" si="98"/>
        <v>0</v>
      </c>
      <c r="BE250" s="370">
        <f t="shared" si="99"/>
        <v>0</v>
      </c>
    </row>
    <row r="251" spans="1:57">
      <c r="A251" s="212">
        <v>172</v>
      </c>
      <c r="B251" s="213" t="s">
        <v>86</v>
      </c>
      <c r="C251" s="214" t="s">
        <v>87</v>
      </c>
      <c r="D251" s="215" t="s">
        <v>202</v>
      </c>
      <c r="E251" s="422">
        <v>147.4</v>
      </c>
      <c r="F251" s="201"/>
      <c r="G251" s="144">
        <f t="shared" si="94"/>
        <v>0</v>
      </c>
      <c r="H251" s="226"/>
      <c r="I251" s="233"/>
      <c r="J251" s="233"/>
      <c r="K251" s="233"/>
      <c r="AZ251" s="369">
        <v>2</v>
      </c>
      <c r="BA251" s="370">
        <f t="shared" si="95"/>
        <v>0</v>
      </c>
      <c r="BB251" s="370">
        <f t="shared" si="96"/>
        <v>0</v>
      </c>
      <c r="BC251" s="370">
        <f t="shared" si="97"/>
        <v>0</v>
      </c>
      <c r="BD251" s="370">
        <f t="shared" si="98"/>
        <v>0</v>
      </c>
      <c r="BE251" s="370">
        <f t="shared" si="99"/>
        <v>0</v>
      </c>
    </row>
    <row r="252" spans="1:57" ht="22.5">
      <c r="A252" s="212">
        <v>173</v>
      </c>
      <c r="B252" s="213" t="s">
        <v>97</v>
      </c>
      <c r="C252" s="214" t="s">
        <v>471</v>
      </c>
      <c r="D252" s="215" t="s">
        <v>204</v>
      </c>
      <c r="E252" s="422">
        <v>3</v>
      </c>
      <c r="F252" s="201"/>
      <c r="G252" s="144">
        <f t="shared" si="94"/>
        <v>0</v>
      </c>
      <c r="H252" s="226"/>
      <c r="I252" s="233"/>
      <c r="J252" s="233"/>
      <c r="K252" s="233"/>
      <c r="AZ252" s="369">
        <v>2</v>
      </c>
      <c r="BA252" s="370">
        <f t="shared" si="95"/>
        <v>0</v>
      </c>
      <c r="BB252" s="370">
        <f t="shared" si="96"/>
        <v>0</v>
      </c>
      <c r="BC252" s="370">
        <f t="shared" si="97"/>
        <v>0</v>
      </c>
      <c r="BD252" s="370">
        <f t="shared" si="98"/>
        <v>0</v>
      </c>
      <c r="BE252" s="370">
        <f t="shared" si="99"/>
        <v>0</v>
      </c>
    </row>
    <row r="253" spans="1:57">
      <c r="A253" s="212">
        <v>174</v>
      </c>
      <c r="B253" s="213" t="s">
        <v>472</v>
      </c>
      <c r="C253" s="214" t="s">
        <v>473</v>
      </c>
      <c r="D253" s="215" t="s">
        <v>202</v>
      </c>
      <c r="E253" s="422">
        <v>5.2</v>
      </c>
      <c r="F253" s="201"/>
      <c r="G253" s="144">
        <f t="shared" si="94"/>
        <v>0</v>
      </c>
      <c r="H253" s="226"/>
      <c r="I253" s="233"/>
      <c r="J253" s="233"/>
      <c r="K253" s="233"/>
      <c r="AZ253" s="369">
        <v>2</v>
      </c>
      <c r="BA253" s="370">
        <f t="shared" si="95"/>
        <v>0</v>
      </c>
      <c r="BB253" s="370">
        <f t="shared" si="96"/>
        <v>0</v>
      </c>
      <c r="BC253" s="370">
        <f t="shared" si="97"/>
        <v>0</v>
      </c>
      <c r="BD253" s="370">
        <f t="shared" si="98"/>
        <v>0</v>
      </c>
      <c r="BE253" s="370">
        <f t="shared" si="99"/>
        <v>0</v>
      </c>
    </row>
    <row r="254" spans="1:57">
      <c r="A254" s="209"/>
      <c r="B254" s="210"/>
      <c r="C254" s="211" t="s">
        <v>474</v>
      </c>
      <c r="D254" s="209"/>
      <c r="E254" s="423"/>
      <c r="F254" s="201"/>
      <c r="G254" s="144">
        <f t="shared" si="94"/>
        <v>0</v>
      </c>
      <c r="H254" s="226"/>
      <c r="I254" s="233"/>
      <c r="J254" s="233"/>
      <c r="K254" s="233"/>
      <c r="AZ254" s="369">
        <v>2</v>
      </c>
      <c r="BA254" s="370">
        <f t="shared" si="95"/>
        <v>0</v>
      </c>
      <c r="BB254" s="370">
        <f t="shared" si="96"/>
        <v>0</v>
      </c>
      <c r="BC254" s="370">
        <f t="shared" si="97"/>
        <v>0</v>
      </c>
      <c r="BD254" s="370">
        <f t="shared" si="98"/>
        <v>0</v>
      </c>
      <c r="BE254" s="370">
        <f t="shared" si="99"/>
        <v>0</v>
      </c>
    </row>
    <row r="255" spans="1:57" ht="22.5">
      <c r="A255" s="212">
        <v>175</v>
      </c>
      <c r="B255" s="213" t="s">
        <v>475</v>
      </c>
      <c r="C255" s="214" t="s">
        <v>476</v>
      </c>
      <c r="D255" s="215" t="s">
        <v>201</v>
      </c>
      <c r="E255" s="422">
        <v>519.56014000000005</v>
      </c>
      <c r="F255" s="201"/>
      <c r="G255" s="144">
        <f t="shared" si="94"/>
        <v>0</v>
      </c>
      <c r="H255" s="226"/>
      <c r="I255" s="233"/>
      <c r="J255" s="233"/>
      <c r="K255" s="233"/>
      <c r="AZ255" s="369">
        <v>2</v>
      </c>
      <c r="BA255" s="370">
        <f t="shared" si="95"/>
        <v>0</v>
      </c>
      <c r="BB255" s="370">
        <f t="shared" si="96"/>
        <v>0</v>
      </c>
      <c r="BC255" s="370">
        <f t="shared" si="97"/>
        <v>0</v>
      </c>
      <c r="BD255" s="370">
        <f t="shared" si="98"/>
        <v>0</v>
      </c>
      <c r="BE255" s="370">
        <f t="shared" si="99"/>
        <v>0</v>
      </c>
    </row>
    <row r="256" spans="1:57">
      <c r="A256" s="209"/>
      <c r="B256" s="210"/>
      <c r="C256" s="211" t="s">
        <v>477</v>
      </c>
      <c r="D256" s="209"/>
      <c r="E256" s="423"/>
      <c r="F256" s="201"/>
      <c r="G256" s="144">
        <f t="shared" si="94"/>
        <v>0</v>
      </c>
      <c r="H256" s="226"/>
      <c r="I256" s="233"/>
      <c r="J256" s="233"/>
      <c r="K256" s="233"/>
      <c r="AZ256" s="369">
        <v>2</v>
      </c>
      <c r="BA256" s="370">
        <f t="shared" si="95"/>
        <v>0</v>
      </c>
      <c r="BB256" s="370">
        <f t="shared" si="96"/>
        <v>0</v>
      </c>
      <c r="BC256" s="370">
        <f t="shared" si="97"/>
        <v>0</v>
      </c>
      <c r="BD256" s="370">
        <f t="shared" si="98"/>
        <v>0</v>
      </c>
      <c r="BE256" s="370">
        <f t="shared" si="99"/>
        <v>0</v>
      </c>
    </row>
    <row r="257" spans="1:58">
      <c r="A257" s="212">
        <v>176</v>
      </c>
      <c r="B257" s="213" t="s">
        <v>88</v>
      </c>
      <c r="C257" s="214" t="s">
        <v>478</v>
      </c>
      <c r="D257" s="215" t="s">
        <v>204</v>
      </c>
      <c r="E257" s="422">
        <v>20</v>
      </c>
      <c r="F257" s="201"/>
      <c r="G257" s="144">
        <f t="shared" si="94"/>
        <v>0</v>
      </c>
      <c r="H257" s="226"/>
      <c r="I257" s="233"/>
      <c r="J257" s="233"/>
      <c r="K257" s="233"/>
      <c r="AZ257" s="369">
        <v>2</v>
      </c>
      <c r="BA257" s="370">
        <f t="shared" si="95"/>
        <v>0</v>
      </c>
      <c r="BB257" s="370">
        <f t="shared" si="96"/>
        <v>0</v>
      </c>
      <c r="BC257" s="370">
        <f t="shared" si="97"/>
        <v>0</v>
      </c>
      <c r="BD257" s="370">
        <f t="shared" si="98"/>
        <v>0</v>
      </c>
      <c r="BE257" s="370">
        <f t="shared" si="99"/>
        <v>0</v>
      </c>
    </row>
    <row r="258" spans="1:58">
      <c r="A258" s="209"/>
      <c r="B258" s="210"/>
      <c r="C258" s="211" t="s">
        <v>89</v>
      </c>
      <c r="D258" s="209"/>
      <c r="E258" s="423"/>
      <c r="F258" s="201"/>
      <c r="G258" s="144">
        <f t="shared" si="94"/>
        <v>0</v>
      </c>
      <c r="H258" s="226"/>
      <c r="I258" s="233"/>
      <c r="J258" s="233"/>
      <c r="K258" s="233"/>
      <c r="AZ258" s="369">
        <v>2</v>
      </c>
      <c r="BA258" s="370">
        <f t="shared" si="95"/>
        <v>0</v>
      </c>
      <c r="BB258" s="370">
        <f t="shared" si="96"/>
        <v>0</v>
      </c>
      <c r="BC258" s="370">
        <f t="shared" si="97"/>
        <v>0</v>
      </c>
      <c r="BD258" s="370">
        <f t="shared" si="98"/>
        <v>0</v>
      </c>
      <c r="BE258" s="370">
        <f t="shared" si="99"/>
        <v>0</v>
      </c>
    </row>
    <row r="259" spans="1:58" ht="22.5">
      <c r="A259" s="212">
        <v>177</v>
      </c>
      <c r="B259" s="213" t="s">
        <v>479</v>
      </c>
      <c r="C259" s="214" t="s">
        <v>480</v>
      </c>
      <c r="D259" s="215" t="s">
        <v>202</v>
      </c>
      <c r="E259" s="422">
        <v>34.4</v>
      </c>
      <c r="F259" s="201"/>
      <c r="G259" s="144">
        <f t="shared" si="94"/>
        <v>0</v>
      </c>
      <c r="H259" s="226"/>
      <c r="I259" s="233"/>
      <c r="J259" s="233"/>
      <c r="K259" s="233"/>
      <c r="AZ259" s="369">
        <v>2</v>
      </c>
      <c r="BA259" s="370">
        <f t="shared" si="95"/>
        <v>0</v>
      </c>
      <c r="BB259" s="370">
        <f t="shared" si="96"/>
        <v>0</v>
      </c>
      <c r="BC259" s="370">
        <f t="shared" si="97"/>
        <v>0</v>
      </c>
      <c r="BD259" s="370">
        <f t="shared" si="98"/>
        <v>0</v>
      </c>
      <c r="BE259" s="370">
        <f t="shared" si="99"/>
        <v>0</v>
      </c>
    </row>
    <row r="260" spans="1:58">
      <c r="A260" s="209"/>
      <c r="B260" s="210"/>
      <c r="C260" s="211" t="s">
        <v>481</v>
      </c>
      <c r="D260" s="209"/>
      <c r="E260" s="423"/>
      <c r="F260" s="201"/>
      <c r="G260" s="144">
        <f t="shared" si="94"/>
        <v>0</v>
      </c>
      <c r="H260" s="226"/>
      <c r="I260" s="233"/>
      <c r="J260" s="233"/>
      <c r="K260" s="233"/>
      <c r="AZ260" s="369">
        <v>2</v>
      </c>
      <c r="BA260" s="370">
        <f t="shared" si="95"/>
        <v>0</v>
      </c>
      <c r="BB260" s="370">
        <f t="shared" si="96"/>
        <v>0</v>
      </c>
      <c r="BC260" s="370">
        <f t="shared" si="97"/>
        <v>0</v>
      </c>
      <c r="BD260" s="370">
        <f t="shared" si="98"/>
        <v>0</v>
      </c>
      <c r="BE260" s="370">
        <f t="shared" si="99"/>
        <v>0</v>
      </c>
    </row>
    <row r="261" spans="1:58" ht="22.5">
      <c r="A261" s="212">
        <v>178</v>
      </c>
      <c r="B261" s="213" t="s">
        <v>90</v>
      </c>
      <c r="C261" s="214" t="s">
        <v>482</v>
      </c>
      <c r="D261" s="215" t="s">
        <v>202</v>
      </c>
      <c r="E261" s="422">
        <v>172</v>
      </c>
      <c r="F261" s="201"/>
      <c r="G261" s="144">
        <f t="shared" si="94"/>
        <v>0</v>
      </c>
      <c r="H261" s="226"/>
      <c r="I261" s="233"/>
      <c r="J261" s="233"/>
      <c r="K261" s="233"/>
      <c r="AZ261" s="369">
        <v>2</v>
      </c>
      <c r="BA261" s="370">
        <f t="shared" si="95"/>
        <v>0</v>
      </c>
      <c r="BB261" s="370">
        <f t="shared" si="96"/>
        <v>0</v>
      </c>
      <c r="BC261" s="370">
        <f t="shared" si="97"/>
        <v>0</v>
      </c>
      <c r="BD261" s="370">
        <f t="shared" si="98"/>
        <v>0</v>
      </c>
      <c r="BE261" s="370">
        <f t="shared" si="99"/>
        <v>0</v>
      </c>
    </row>
    <row r="262" spans="1:58">
      <c r="A262" s="209"/>
      <c r="B262" s="210"/>
      <c r="C262" s="211" t="s">
        <v>483</v>
      </c>
      <c r="D262" s="209"/>
      <c r="E262" s="423"/>
      <c r="F262" s="201"/>
      <c r="G262" s="144">
        <f t="shared" si="94"/>
        <v>0</v>
      </c>
      <c r="H262" s="226"/>
      <c r="I262" s="233"/>
      <c r="J262" s="233"/>
      <c r="K262" s="233"/>
      <c r="AZ262" s="369">
        <v>2</v>
      </c>
      <c r="BA262" s="370">
        <f t="shared" si="95"/>
        <v>0</v>
      </c>
      <c r="BB262" s="370">
        <f t="shared" si="96"/>
        <v>0</v>
      </c>
      <c r="BC262" s="370">
        <f t="shared" si="97"/>
        <v>0</v>
      </c>
      <c r="BD262" s="370">
        <f t="shared" si="98"/>
        <v>0</v>
      </c>
      <c r="BE262" s="370">
        <f t="shared" si="99"/>
        <v>0</v>
      </c>
    </row>
    <row r="263" spans="1:58" ht="22.5">
      <c r="A263" s="212">
        <v>179</v>
      </c>
      <c r="B263" s="213" t="s">
        <v>484</v>
      </c>
      <c r="C263" s="214" t="s">
        <v>485</v>
      </c>
      <c r="D263" s="215" t="s">
        <v>202</v>
      </c>
      <c r="E263" s="422">
        <v>27.8</v>
      </c>
      <c r="F263" s="201"/>
      <c r="G263" s="144">
        <f t="shared" si="94"/>
        <v>0</v>
      </c>
      <c r="H263" s="226"/>
      <c r="I263" s="233"/>
      <c r="J263" s="233"/>
      <c r="K263" s="233"/>
      <c r="AZ263" s="369">
        <v>2</v>
      </c>
      <c r="BA263" s="370">
        <f t="shared" si="95"/>
        <v>0</v>
      </c>
      <c r="BB263" s="370">
        <f t="shared" si="96"/>
        <v>0</v>
      </c>
      <c r="BC263" s="370">
        <f t="shared" si="97"/>
        <v>0</v>
      </c>
      <c r="BD263" s="370">
        <f t="shared" si="98"/>
        <v>0</v>
      </c>
      <c r="BE263" s="370">
        <f t="shared" si="99"/>
        <v>0</v>
      </c>
    </row>
    <row r="264" spans="1:58">
      <c r="A264" s="209"/>
      <c r="B264" s="210"/>
      <c r="C264" s="211" t="s">
        <v>486</v>
      </c>
      <c r="D264" s="209"/>
      <c r="E264" s="423"/>
      <c r="F264" s="201"/>
      <c r="G264" s="144">
        <f t="shared" si="94"/>
        <v>0</v>
      </c>
      <c r="H264" s="226"/>
      <c r="I264" s="233"/>
      <c r="J264" s="233"/>
      <c r="K264" s="233"/>
      <c r="AZ264" s="369">
        <v>2</v>
      </c>
      <c r="BA264" s="370">
        <f t="shared" si="95"/>
        <v>0</v>
      </c>
      <c r="BB264" s="370">
        <f t="shared" si="96"/>
        <v>0</v>
      </c>
      <c r="BC264" s="370">
        <f t="shared" si="97"/>
        <v>0</v>
      </c>
      <c r="BD264" s="370">
        <f t="shared" si="98"/>
        <v>0</v>
      </c>
      <c r="BE264" s="370">
        <f t="shared" si="99"/>
        <v>0</v>
      </c>
    </row>
    <row r="265" spans="1:58" ht="22.5">
      <c r="A265" s="212">
        <v>180</v>
      </c>
      <c r="B265" s="213" t="s">
        <v>91</v>
      </c>
      <c r="C265" s="214" t="s">
        <v>487</v>
      </c>
      <c r="D265" s="215" t="s">
        <v>202</v>
      </c>
      <c r="E265" s="422">
        <v>64.069999999999993</v>
      </c>
      <c r="F265" s="201"/>
      <c r="G265" s="144">
        <f t="shared" si="94"/>
        <v>0</v>
      </c>
      <c r="H265" s="226"/>
      <c r="I265" s="233"/>
      <c r="J265" s="233"/>
      <c r="K265" s="233"/>
      <c r="AZ265" s="369">
        <v>2</v>
      </c>
      <c r="BA265" s="370">
        <f t="shared" si="95"/>
        <v>0</v>
      </c>
      <c r="BB265" s="370">
        <f t="shared" si="96"/>
        <v>0</v>
      </c>
      <c r="BC265" s="370">
        <f t="shared" si="97"/>
        <v>0</v>
      </c>
      <c r="BD265" s="370">
        <f t="shared" si="98"/>
        <v>0</v>
      </c>
      <c r="BE265" s="370">
        <f t="shared" si="99"/>
        <v>0</v>
      </c>
    </row>
    <row r="266" spans="1:58">
      <c r="A266" s="209"/>
      <c r="B266" s="210"/>
      <c r="C266" s="211" t="s">
        <v>488</v>
      </c>
      <c r="D266" s="209"/>
      <c r="E266" s="423"/>
      <c r="F266" s="201"/>
      <c r="G266" s="144">
        <f t="shared" si="94"/>
        <v>0</v>
      </c>
      <c r="H266" s="226"/>
      <c r="I266" s="233"/>
      <c r="J266" s="233"/>
      <c r="K266" s="233"/>
      <c r="AZ266" s="369">
        <v>2</v>
      </c>
      <c r="BA266" s="370">
        <f t="shared" si="95"/>
        <v>0</v>
      </c>
      <c r="BB266" s="370">
        <f t="shared" si="96"/>
        <v>0</v>
      </c>
      <c r="BC266" s="370">
        <f t="shared" si="97"/>
        <v>0</v>
      </c>
      <c r="BD266" s="370">
        <f t="shared" si="98"/>
        <v>0</v>
      </c>
      <c r="BE266" s="370">
        <f t="shared" si="99"/>
        <v>0</v>
      </c>
    </row>
    <row r="267" spans="1:58" ht="22.5">
      <c r="A267" s="212">
        <v>181</v>
      </c>
      <c r="B267" s="213" t="s">
        <v>92</v>
      </c>
      <c r="C267" s="214" t="s">
        <v>93</v>
      </c>
      <c r="D267" s="215" t="s">
        <v>202</v>
      </c>
      <c r="E267" s="422">
        <v>108.91</v>
      </c>
      <c r="F267" s="201"/>
      <c r="G267" s="144">
        <f t="shared" si="94"/>
        <v>0</v>
      </c>
      <c r="H267" s="226"/>
      <c r="I267" s="233"/>
      <c r="J267" s="233"/>
      <c r="K267" s="233"/>
      <c r="AZ267" s="369">
        <v>2</v>
      </c>
      <c r="BA267" s="370">
        <f t="shared" si="95"/>
        <v>0</v>
      </c>
      <c r="BB267" s="370">
        <f t="shared" si="96"/>
        <v>0</v>
      </c>
      <c r="BC267" s="370">
        <f t="shared" si="97"/>
        <v>0</v>
      </c>
      <c r="BD267" s="370">
        <f t="shared" si="98"/>
        <v>0</v>
      </c>
      <c r="BE267" s="370">
        <f t="shared" si="99"/>
        <v>0</v>
      </c>
    </row>
    <row r="268" spans="1:58">
      <c r="A268" s="209"/>
      <c r="B268" s="210"/>
      <c r="C268" s="211" t="s">
        <v>489</v>
      </c>
      <c r="D268" s="209"/>
      <c r="E268" s="423"/>
      <c r="F268" s="201"/>
      <c r="G268" s="144">
        <f t="shared" si="94"/>
        <v>0</v>
      </c>
      <c r="H268" s="226"/>
      <c r="I268" s="233"/>
      <c r="J268" s="233"/>
      <c r="K268" s="233"/>
      <c r="AZ268" s="369">
        <v>2</v>
      </c>
      <c r="BA268" s="370">
        <f t="shared" si="95"/>
        <v>0</v>
      </c>
      <c r="BB268" s="370">
        <f t="shared" si="96"/>
        <v>0</v>
      </c>
      <c r="BC268" s="370">
        <f t="shared" si="97"/>
        <v>0</v>
      </c>
      <c r="BD268" s="370">
        <f t="shared" si="98"/>
        <v>0</v>
      </c>
      <c r="BE268" s="370">
        <f t="shared" si="99"/>
        <v>0</v>
      </c>
    </row>
    <row r="269" spans="1:58">
      <c r="A269" s="212">
        <v>182</v>
      </c>
      <c r="B269" s="213" t="s">
        <v>490</v>
      </c>
      <c r="C269" s="214" t="s">
        <v>491</v>
      </c>
      <c r="D269" s="215" t="s">
        <v>201</v>
      </c>
      <c r="E269" s="422">
        <v>519.56014000000005</v>
      </c>
      <c r="F269" s="201"/>
      <c r="G269" s="144">
        <f t="shared" si="94"/>
        <v>0</v>
      </c>
      <c r="H269" s="226"/>
      <c r="I269" s="233"/>
      <c r="J269" s="233"/>
      <c r="K269" s="233"/>
      <c r="AZ269" s="369">
        <v>2</v>
      </c>
      <c r="BA269" s="370">
        <f t="shared" si="95"/>
        <v>0</v>
      </c>
      <c r="BB269" s="370">
        <f t="shared" si="96"/>
        <v>0</v>
      </c>
      <c r="BC269" s="370">
        <f t="shared" si="97"/>
        <v>0</v>
      </c>
      <c r="BD269" s="370">
        <f t="shared" si="98"/>
        <v>0</v>
      </c>
      <c r="BE269" s="370">
        <f t="shared" si="99"/>
        <v>0</v>
      </c>
    </row>
    <row r="270" spans="1:58">
      <c r="A270" s="212">
        <v>183</v>
      </c>
      <c r="B270" s="213">
        <v>998764202</v>
      </c>
      <c r="C270" s="214" t="s">
        <v>94</v>
      </c>
      <c r="D270" s="215" t="s">
        <v>183</v>
      </c>
      <c r="E270" s="430">
        <f>ROUND(SUM(G239:G269)/100,2)</f>
        <v>0</v>
      </c>
      <c r="F270" s="201"/>
      <c r="G270" s="144">
        <f t="shared" si="94"/>
        <v>0</v>
      </c>
      <c r="H270" s="226"/>
      <c r="I270" s="233"/>
      <c r="J270" s="233"/>
      <c r="K270" s="233"/>
      <c r="AZ270" s="369">
        <v>2</v>
      </c>
      <c r="BA270" s="370">
        <f t="shared" si="95"/>
        <v>0</v>
      </c>
      <c r="BB270" s="370">
        <f t="shared" si="96"/>
        <v>0</v>
      </c>
      <c r="BC270" s="370">
        <f t="shared" si="97"/>
        <v>0</v>
      </c>
      <c r="BD270" s="370">
        <f t="shared" si="98"/>
        <v>0</v>
      </c>
      <c r="BE270" s="370">
        <f t="shared" si="99"/>
        <v>0</v>
      </c>
    </row>
    <row r="271" spans="1:58">
      <c r="A271" s="374"/>
      <c r="B271" s="375" t="s">
        <v>195</v>
      </c>
      <c r="C271" s="376" t="str">
        <f>CONCATENATE(B238," ",C238)</f>
        <v xml:space="preserve">764 Konstrukce klempířské               </v>
      </c>
      <c r="D271" s="377"/>
      <c r="E271" s="431"/>
      <c r="F271" s="378"/>
      <c r="G271" s="379">
        <f>SUM(G238:G270)</f>
        <v>0</v>
      </c>
      <c r="BA271" s="367">
        <f>SUM(BA238:BA242)</f>
        <v>0</v>
      </c>
      <c r="BB271" s="367">
        <f>SUM(BB238:BB270)</f>
        <v>0</v>
      </c>
      <c r="BC271" s="367">
        <f>SUM(BC238:BC242)</f>
        <v>0</v>
      </c>
      <c r="BD271" s="367">
        <f>SUM(BD238:BD242)</f>
        <v>0</v>
      </c>
      <c r="BE271" s="367">
        <f>SUM(BE238:BE242)</f>
        <v>0</v>
      </c>
      <c r="BF271" s="368">
        <f>SUM(BA271:BE271)-G271</f>
        <v>0</v>
      </c>
    </row>
    <row r="272" spans="1:58">
      <c r="A272" s="223" t="s">
        <v>200</v>
      </c>
      <c r="B272" s="224">
        <v>765</v>
      </c>
      <c r="C272" s="239" t="s">
        <v>211</v>
      </c>
      <c r="D272" s="225"/>
      <c r="E272" s="427"/>
      <c r="F272" s="203"/>
      <c r="G272" s="172"/>
      <c r="AZ272" s="369">
        <v>2</v>
      </c>
      <c r="BA272" s="370">
        <f>IF(AZ272=1,G272,0)</f>
        <v>0</v>
      </c>
      <c r="BB272" s="370">
        <f>IF(AZ272=2,G272,0)</f>
        <v>0</v>
      </c>
      <c r="BC272" s="370">
        <f>IF(AZ272=3,G272,0)</f>
        <v>0</v>
      </c>
      <c r="BD272" s="370">
        <f>IF(AZ272=4,G272,0)</f>
        <v>0</v>
      </c>
      <c r="BE272" s="370">
        <f>IF(AZ272=5,G272,0)</f>
        <v>0</v>
      </c>
    </row>
    <row r="273" spans="1:58">
      <c r="A273" s="204">
        <v>184</v>
      </c>
      <c r="B273" s="205" t="s">
        <v>492</v>
      </c>
      <c r="C273" s="206" t="s">
        <v>493</v>
      </c>
      <c r="D273" s="207" t="s">
        <v>202</v>
      </c>
      <c r="E273" s="421">
        <v>75.099999999999994</v>
      </c>
      <c r="F273" s="201"/>
      <c r="G273" s="222">
        <f t="shared" ref="G273:G279" si="100">ROUND(E273*F273,2)</f>
        <v>0</v>
      </c>
      <c r="AZ273" s="369">
        <v>2</v>
      </c>
      <c r="BA273" s="370">
        <f t="shared" ref="BA273:BA279" si="101">IF(AZ273=1,G273,0)</f>
        <v>0</v>
      </c>
      <c r="BB273" s="370">
        <f t="shared" ref="BB273:BB279" si="102">IF(AZ273=2,G273,0)</f>
        <v>0</v>
      </c>
      <c r="BC273" s="370">
        <f t="shared" ref="BC273:BC279" si="103">IF(AZ273=3,G273,0)</f>
        <v>0</v>
      </c>
      <c r="BD273" s="370">
        <f t="shared" ref="BD273:BD279" si="104">IF(AZ273=4,G273,0)</f>
        <v>0</v>
      </c>
      <c r="BE273" s="370">
        <f t="shared" ref="BE273:BE279" si="105">IF(AZ273=5,G273,0)</f>
        <v>0</v>
      </c>
    </row>
    <row r="274" spans="1:58" ht="22.5">
      <c r="A274" s="212">
        <v>185</v>
      </c>
      <c r="B274" s="213" t="s">
        <v>95</v>
      </c>
      <c r="C274" s="214" t="s">
        <v>494</v>
      </c>
      <c r="D274" s="215" t="s">
        <v>201</v>
      </c>
      <c r="E274" s="422">
        <v>588.81600000000003</v>
      </c>
      <c r="F274" s="201"/>
      <c r="G274" s="144">
        <f t="shared" si="100"/>
        <v>0</v>
      </c>
      <c r="AZ274" s="369">
        <v>2</v>
      </c>
      <c r="BA274" s="370">
        <f t="shared" si="101"/>
        <v>0</v>
      </c>
      <c r="BB274" s="370">
        <f t="shared" si="102"/>
        <v>0</v>
      </c>
      <c r="BC274" s="370">
        <f t="shared" si="103"/>
        <v>0</v>
      </c>
      <c r="BD274" s="370">
        <f t="shared" si="104"/>
        <v>0</v>
      </c>
      <c r="BE274" s="370">
        <f t="shared" si="105"/>
        <v>0</v>
      </c>
    </row>
    <row r="275" spans="1:58">
      <c r="A275" s="212">
        <v>186</v>
      </c>
      <c r="B275" s="213" t="s">
        <v>96</v>
      </c>
      <c r="C275" s="214" t="s">
        <v>495</v>
      </c>
      <c r="D275" s="215" t="s">
        <v>204</v>
      </c>
      <c r="E275" s="422">
        <v>360</v>
      </c>
      <c r="F275" s="201"/>
      <c r="G275" s="144">
        <f t="shared" si="100"/>
        <v>0</v>
      </c>
      <c r="AZ275" s="369">
        <v>2</v>
      </c>
      <c r="BA275" s="370">
        <f t="shared" si="101"/>
        <v>0</v>
      </c>
      <c r="BB275" s="370">
        <f t="shared" si="102"/>
        <v>0</v>
      </c>
      <c r="BC275" s="370">
        <f t="shared" si="103"/>
        <v>0</v>
      </c>
      <c r="BD275" s="370">
        <f t="shared" si="104"/>
        <v>0</v>
      </c>
      <c r="BE275" s="370">
        <f t="shared" si="105"/>
        <v>0</v>
      </c>
    </row>
    <row r="276" spans="1:58" ht="22.5">
      <c r="A276" s="212">
        <v>187</v>
      </c>
      <c r="B276" s="213" t="s">
        <v>496</v>
      </c>
      <c r="C276" s="214" t="s">
        <v>497</v>
      </c>
      <c r="D276" s="215" t="s">
        <v>204</v>
      </c>
      <c r="E276" s="422">
        <v>1</v>
      </c>
      <c r="F276" s="201"/>
      <c r="G276" s="144">
        <f t="shared" si="100"/>
        <v>0</v>
      </c>
      <c r="AZ276" s="369">
        <v>2</v>
      </c>
      <c r="BA276" s="370">
        <f t="shared" si="101"/>
        <v>0</v>
      </c>
      <c r="BB276" s="370">
        <f t="shared" si="102"/>
        <v>0</v>
      </c>
      <c r="BC276" s="370">
        <f t="shared" si="103"/>
        <v>0</v>
      </c>
      <c r="BD276" s="370">
        <f t="shared" si="104"/>
        <v>0</v>
      </c>
      <c r="BE276" s="370">
        <f t="shared" si="105"/>
        <v>0</v>
      </c>
    </row>
    <row r="277" spans="1:58" ht="22.5">
      <c r="A277" s="212">
        <v>188</v>
      </c>
      <c r="B277" s="213" t="s">
        <v>498</v>
      </c>
      <c r="C277" s="214" t="s">
        <v>499</v>
      </c>
      <c r="D277" s="215" t="s">
        <v>204</v>
      </c>
      <c r="E277" s="422">
        <v>44</v>
      </c>
      <c r="F277" s="201"/>
      <c r="G277" s="144">
        <f t="shared" si="100"/>
        <v>0</v>
      </c>
      <c r="AZ277" s="369">
        <v>2</v>
      </c>
      <c r="BA277" s="370">
        <f t="shared" si="101"/>
        <v>0</v>
      </c>
      <c r="BB277" s="370">
        <f t="shared" si="102"/>
        <v>0</v>
      </c>
      <c r="BC277" s="370">
        <f t="shared" si="103"/>
        <v>0</v>
      </c>
      <c r="BD277" s="370">
        <f t="shared" si="104"/>
        <v>0</v>
      </c>
      <c r="BE277" s="370">
        <f t="shared" si="105"/>
        <v>0</v>
      </c>
    </row>
    <row r="278" spans="1:58">
      <c r="A278" s="212">
        <v>189</v>
      </c>
      <c r="B278" s="213" t="s">
        <v>97</v>
      </c>
      <c r="C278" s="214" t="s">
        <v>500</v>
      </c>
      <c r="D278" s="215" t="s">
        <v>204</v>
      </c>
      <c r="E278" s="422">
        <v>3</v>
      </c>
      <c r="F278" s="201"/>
      <c r="G278" s="144">
        <f t="shared" si="100"/>
        <v>0</v>
      </c>
      <c r="AZ278" s="369">
        <v>2</v>
      </c>
      <c r="BA278" s="370">
        <f t="shared" si="101"/>
        <v>0</v>
      </c>
      <c r="BB278" s="370">
        <f t="shared" si="102"/>
        <v>0</v>
      </c>
      <c r="BC278" s="370">
        <f t="shared" si="103"/>
        <v>0</v>
      </c>
      <c r="BD278" s="370">
        <f t="shared" si="104"/>
        <v>0</v>
      </c>
      <c r="BE278" s="370">
        <f t="shared" si="105"/>
        <v>0</v>
      </c>
    </row>
    <row r="279" spans="1:58">
      <c r="A279" s="212">
        <v>190</v>
      </c>
      <c r="B279" s="213" t="s">
        <v>98</v>
      </c>
      <c r="C279" s="214" t="s">
        <v>99</v>
      </c>
      <c r="D279" s="215" t="s">
        <v>202</v>
      </c>
      <c r="E279" s="422">
        <v>76</v>
      </c>
      <c r="F279" s="201"/>
      <c r="G279" s="144">
        <f t="shared" si="100"/>
        <v>0</v>
      </c>
      <c r="AZ279" s="369">
        <v>2</v>
      </c>
      <c r="BA279" s="370">
        <f t="shared" si="101"/>
        <v>0</v>
      </c>
      <c r="BB279" s="370">
        <f t="shared" si="102"/>
        <v>0</v>
      </c>
      <c r="BC279" s="370">
        <f t="shared" si="103"/>
        <v>0</v>
      </c>
      <c r="BD279" s="370">
        <f t="shared" si="104"/>
        <v>0</v>
      </c>
      <c r="BE279" s="370">
        <f t="shared" si="105"/>
        <v>0</v>
      </c>
    </row>
    <row r="280" spans="1:58">
      <c r="A280" s="212">
        <v>191</v>
      </c>
      <c r="B280" s="213" t="s">
        <v>100</v>
      </c>
      <c r="C280" s="214" t="s">
        <v>101</v>
      </c>
      <c r="D280" s="215" t="s">
        <v>202</v>
      </c>
      <c r="E280" s="422">
        <v>21</v>
      </c>
      <c r="F280" s="201"/>
      <c r="G280" s="144">
        <f>ROUND(E280*F280,2)</f>
        <v>0</v>
      </c>
      <c r="AZ280" s="369">
        <v>2</v>
      </c>
      <c r="BA280" s="370">
        <f>IF(AZ280=1,G280,0)</f>
        <v>0</v>
      </c>
      <c r="BB280" s="370">
        <f>IF(AZ280=2,G280,0)</f>
        <v>0</v>
      </c>
      <c r="BC280" s="370">
        <f>IF(AZ280=3,G280,0)</f>
        <v>0</v>
      </c>
      <c r="BD280" s="370">
        <f>IF(AZ280=4,G280,0)</f>
        <v>0</v>
      </c>
      <c r="BE280" s="370">
        <f>IF(AZ280=5,G280,0)</f>
        <v>0</v>
      </c>
    </row>
    <row r="281" spans="1:58" ht="22.5">
      <c r="A281" s="212">
        <v>192</v>
      </c>
      <c r="B281" s="213" t="s">
        <v>102</v>
      </c>
      <c r="C281" s="214" t="s">
        <v>103</v>
      </c>
      <c r="D281" s="215" t="s">
        <v>202</v>
      </c>
      <c r="E281" s="422">
        <v>28.933199999999999</v>
      </c>
      <c r="F281" s="201"/>
      <c r="G281" s="144">
        <f>ROUND(E281*F281,2)</f>
        <v>0</v>
      </c>
      <c r="AZ281" s="369">
        <v>2</v>
      </c>
      <c r="BA281" s="370">
        <f>IF(AZ281=1,G281,0)</f>
        <v>0</v>
      </c>
      <c r="BB281" s="370">
        <f>IF(AZ281=2,G281,0)</f>
        <v>0</v>
      </c>
      <c r="BC281" s="370">
        <f>IF(AZ281=3,G281,0)</f>
        <v>0</v>
      </c>
      <c r="BD281" s="370">
        <f>IF(AZ281=4,G281,0)</f>
        <v>0</v>
      </c>
      <c r="BE281" s="370">
        <f>IF(AZ281=5,G281,0)</f>
        <v>0</v>
      </c>
    </row>
    <row r="282" spans="1:58" ht="22.5">
      <c r="A282" s="212">
        <v>193</v>
      </c>
      <c r="B282" s="213" t="s">
        <v>501</v>
      </c>
      <c r="C282" s="214" t="s">
        <v>502</v>
      </c>
      <c r="D282" s="215" t="s">
        <v>201</v>
      </c>
      <c r="E282" s="422">
        <v>6</v>
      </c>
      <c r="F282" s="201"/>
      <c r="G282" s="144">
        <f>ROUND(E282*F282,2)</f>
        <v>0</v>
      </c>
      <c r="AZ282" s="369">
        <v>2</v>
      </c>
      <c r="BA282" s="370">
        <f>IF(AZ282=1,G282,0)</f>
        <v>0</v>
      </c>
      <c r="BB282" s="370">
        <f>IF(AZ282=2,G282,0)</f>
        <v>0</v>
      </c>
      <c r="BC282" s="370">
        <f>IF(AZ282=3,G282,0)</f>
        <v>0</v>
      </c>
      <c r="BD282" s="370">
        <f>IF(AZ282=4,G282,0)</f>
        <v>0</v>
      </c>
      <c r="BE282" s="370">
        <f>IF(AZ282=5,G282,0)</f>
        <v>0</v>
      </c>
    </row>
    <row r="283" spans="1:58">
      <c r="A283" s="216">
        <v>194</v>
      </c>
      <c r="B283" s="217" t="s">
        <v>104</v>
      </c>
      <c r="C283" s="218" t="s">
        <v>105</v>
      </c>
      <c r="D283" s="219" t="s">
        <v>203</v>
      </c>
      <c r="E283" s="424">
        <v>9.048</v>
      </c>
      <c r="F283" s="201"/>
      <c r="G283" s="221">
        <f>ROUND(E283*F283,2)</f>
        <v>0</v>
      </c>
      <c r="AZ283" s="369">
        <v>2</v>
      </c>
      <c r="BA283" s="370">
        <f>IF(AZ283=1,G283,0)</f>
        <v>0</v>
      </c>
      <c r="BB283" s="370">
        <f>IF(AZ283=2,G283,0)</f>
        <v>0</v>
      </c>
      <c r="BC283" s="370">
        <f>IF(AZ283=3,G283,0)</f>
        <v>0</v>
      </c>
      <c r="BD283" s="370">
        <f>IF(AZ283=4,G283,0)</f>
        <v>0</v>
      </c>
      <c r="BE283" s="370">
        <f>IF(AZ283=5,G283,0)</f>
        <v>0</v>
      </c>
    </row>
    <row r="284" spans="1:58">
      <c r="A284" s="151"/>
      <c r="B284" s="152" t="s">
        <v>195</v>
      </c>
      <c r="C284" s="153" t="str">
        <f>CONCATENATE(B272," ",C272)</f>
        <v xml:space="preserve">765 Krytiny tvrdé                       </v>
      </c>
      <c r="D284" s="151"/>
      <c r="E284" s="425"/>
      <c r="F284" s="161"/>
      <c r="G284" s="155">
        <f>SUM(G273:G283)</f>
        <v>0</v>
      </c>
      <c r="BA284" s="367">
        <f>SUM(BA272:BA283)</f>
        <v>0</v>
      </c>
      <c r="BB284" s="367">
        <f>SUM(BB272:BB283)</f>
        <v>0</v>
      </c>
      <c r="BC284" s="367">
        <f>SUM(BC272:BC283)</f>
        <v>0</v>
      </c>
      <c r="BD284" s="367">
        <f>SUM(BD272:BD283)</f>
        <v>0</v>
      </c>
      <c r="BE284" s="367">
        <f>SUM(BE272:BE283)</f>
        <v>0</v>
      </c>
      <c r="BF284" s="368">
        <f>SUM(BA284:BE284)-G284</f>
        <v>0</v>
      </c>
    </row>
    <row r="285" spans="1:58">
      <c r="A285" s="174" t="s">
        <v>200</v>
      </c>
      <c r="B285" s="224">
        <v>730</v>
      </c>
      <c r="C285" s="239" t="s">
        <v>109</v>
      </c>
      <c r="D285" s="225"/>
      <c r="E285" s="427"/>
      <c r="F285" s="203"/>
      <c r="G285" s="172"/>
      <c r="AZ285" s="369">
        <v>2</v>
      </c>
      <c r="BA285" s="370">
        <f>IF(AZ285=1,G285,0)</f>
        <v>0</v>
      </c>
      <c r="BB285" s="370">
        <f>IF(AZ285=2,G285,0)</f>
        <v>0</v>
      </c>
      <c r="BC285" s="370">
        <f>IF(AZ285=3,G285,0)</f>
        <v>0</v>
      </c>
      <c r="BD285" s="370">
        <f>IF(AZ285=4,G285,0)</f>
        <v>0</v>
      </c>
      <c r="BE285" s="370">
        <f>IF(AZ285=5,G285,0)</f>
        <v>0</v>
      </c>
    </row>
    <row r="286" spans="1:58">
      <c r="A286" s="238">
        <v>102</v>
      </c>
      <c r="B286" s="205">
        <v>73001</v>
      </c>
      <c r="C286" s="206" t="s">
        <v>110</v>
      </c>
      <c r="D286" s="207" t="s">
        <v>237</v>
      </c>
      <c r="E286" s="421">
        <v>1</v>
      </c>
      <c r="F286" s="201"/>
      <c r="G286" s="222">
        <f>ROUND(E286*F286,2)</f>
        <v>0</v>
      </c>
      <c r="AZ286" s="369">
        <v>2</v>
      </c>
      <c r="BA286" s="370">
        <f>IF(AZ286=1,G286,0)</f>
        <v>0</v>
      </c>
      <c r="BB286" s="370">
        <f>IF(AZ286=2,G286,0)</f>
        <v>0</v>
      </c>
      <c r="BC286" s="370">
        <f>IF(AZ286=3,G286,0)</f>
        <v>0</v>
      </c>
      <c r="BD286" s="370">
        <f>IF(AZ286=4,G286,0)</f>
        <v>0</v>
      </c>
      <c r="BE286" s="370">
        <f>IF(AZ286=5,G286,0)</f>
        <v>0</v>
      </c>
    </row>
    <row r="287" spans="1:58">
      <c r="A287" s="238">
        <v>103</v>
      </c>
      <c r="B287" s="217">
        <v>73002</v>
      </c>
      <c r="C287" s="218" t="s">
        <v>111</v>
      </c>
      <c r="D287" s="219" t="s">
        <v>237</v>
      </c>
      <c r="E287" s="424">
        <v>1</v>
      </c>
      <c r="F287" s="201"/>
      <c r="G287" s="144">
        <f>ROUND(E287*F287,2)</f>
        <v>0</v>
      </c>
      <c r="AZ287" s="369">
        <v>2</v>
      </c>
      <c r="BA287" s="370">
        <f>IF(AZ287=1,G287,0)</f>
        <v>0</v>
      </c>
      <c r="BB287" s="370">
        <f>IF(AZ287=2,G287,0)</f>
        <v>0</v>
      </c>
      <c r="BC287" s="370">
        <f>IF(AZ287=3,G287,0)</f>
        <v>0</v>
      </c>
      <c r="BD287" s="370">
        <f>IF(AZ287=4,G287,0)</f>
        <v>0</v>
      </c>
      <c r="BE287" s="370">
        <f>IF(AZ287=5,G287,0)</f>
        <v>0</v>
      </c>
    </row>
    <row r="288" spans="1:58">
      <c r="A288" s="151"/>
      <c r="B288" s="152" t="s">
        <v>195</v>
      </c>
      <c r="C288" s="153" t="str">
        <f>CONCATENATE(B285," ",C285)</f>
        <v xml:space="preserve">730 Ústřední vytápění a en.management   </v>
      </c>
      <c r="D288" s="151"/>
      <c r="E288" s="425"/>
      <c r="F288" s="161"/>
      <c r="G288" s="155">
        <f>SUM(G286:G287)</f>
        <v>0</v>
      </c>
      <c r="BA288" s="367">
        <f>SUM(BA285:BA287)</f>
        <v>0</v>
      </c>
      <c r="BB288" s="367">
        <f>SUM(BB285:BB287)</f>
        <v>0</v>
      </c>
      <c r="BC288" s="367">
        <f>SUM(BC285:BC287)</f>
        <v>0</v>
      </c>
      <c r="BD288" s="367">
        <f>SUM(BD285:BD287)</f>
        <v>0</v>
      </c>
      <c r="BE288" s="367">
        <f>SUM(BE285:BE287)</f>
        <v>0</v>
      </c>
      <c r="BF288" s="368">
        <f>SUM(BA288:BE288)-G288</f>
        <v>0</v>
      </c>
    </row>
    <row r="289" spans="1:58">
      <c r="A289" s="174" t="s">
        <v>200</v>
      </c>
      <c r="B289" s="175">
        <v>767</v>
      </c>
      <c r="C289" s="176" t="s">
        <v>503</v>
      </c>
      <c r="D289" s="186"/>
      <c r="E289" s="406"/>
      <c r="F289" s="187"/>
      <c r="G289" s="172"/>
      <c r="AZ289" s="369">
        <v>2</v>
      </c>
      <c r="BA289" s="370">
        <f>IF(AZ289=1,G289,0)</f>
        <v>0</v>
      </c>
      <c r="BB289" s="370">
        <f>IF(AZ289=2,G289,0)</f>
        <v>0</v>
      </c>
      <c r="BC289" s="370">
        <f>IF(AZ289=3,G289,0)</f>
        <v>0</v>
      </c>
      <c r="BD289" s="370">
        <f>IF(AZ289=4,G289,0)</f>
        <v>0</v>
      </c>
      <c r="BE289" s="370">
        <f>IF(AZ289=5,G289,0)</f>
        <v>0</v>
      </c>
    </row>
    <row r="290" spans="1:58" ht="22.5">
      <c r="A290" s="204">
        <v>197</v>
      </c>
      <c r="B290" s="205" t="s">
        <v>504</v>
      </c>
      <c r="C290" s="206" t="s">
        <v>505</v>
      </c>
      <c r="D290" s="207" t="s">
        <v>237</v>
      </c>
      <c r="E290" s="421">
        <v>1</v>
      </c>
      <c r="F290" s="201"/>
      <c r="G290" s="222">
        <f>ROUND(E290*F290,2)</f>
        <v>0</v>
      </c>
      <c r="AZ290" s="369">
        <v>2</v>
      </c>
      <c r="BA290" s="370">
        <f>IF(AZ290=1,G290,0)</f>
        <v>0</v>
      </c>
      <c r="BB290" s="370">
        <f>IF(AZ290=2,G290,0)</f>
        <v>0</v>
      </c>
      <c r="BC290" s="370">
        <f>IF(AZ290=3,G290,0)</f>
        <v>0</v>
      </c>
      <c r="BD290" s="370">
        <f>IF(AZ290=4,G290,0)</f>
        <v>0</v>
      </c>
      <c r="BE290" s="370">
        <f>IF(AZ290=5,G290,0)</f>
        <v>0</v>
      </c>
    </row>
    <row r="291" spans="1:58" ht="22.5">
      <c r="A291" s="209"/>
      <c r="B291" s="210"/>
      <c r="C291" s="211" t="s">
        <v>506</v>
      </c>
      <c r="D291" s="209"/>
      <c r="E291" s="423"/>
      <c r="F291" s="201"/>
      <c r="G291" s="144">
        <f t="shared" ref="G291:G299" si="106">ROUND(E291*F291,2)</f>
        <v>0</v>
      </c>
      <c r="AZ291" s="369">
        <v>2</v>
      </c>
      <c r="BA291" s="370">
        <f t="shared" ref="BA291:BA299" si="107">IF(AZ291=1,G291,0)</f>
        <v>0</v>
      </c>
      <c r="BB291" s="370">
        <f t="shared" ref="BB291:BB299" si="108">IF(AZ291=2,G291,0)</f>
        <v>0</v>
      </c>
      <c r="BC291" s="370">
        <f t="shared" ref="BC291:BC299" si="109">IF(AZ291=3,G291,0)</f>
        <v>0</v>
      </c>
      <c r="BD291" s="370">
        <f t="shared" ref="BD291:BD299" si="110">IF(AZ291=4,G291,0)</f>
        <v>0</v>
      </c>
      <c r="BE291" s="370">
        <f t="shared" ref="BE291:BE299" si="111">IF(AZ291=5,G291,0)</f>
        <v>0</v>
      </c>
    </row>
    <row r="292" spans="1:58">
      <c r="A292" s="212">
        <v>198</v>
      </c>
      <c r="B292" s="213" t="s">
        <v>507</v>
      </c>
      <c r="C292" s="214" t="s">
        <v>508</v>
      </c>
      <c r="D292" s="215" t="s">
        <v>237</v>
      </c>
      <c r="E292" s="422">
        <v>1</v>
      </c>
      <c r="F292" s="201"/>
      <c r="G292" s="144">
        <f t="shared" si="106"/>
        <v>0</v>
      </c>
      <c r="AZ292" s="369">
        <v>2</v>
      </c>
      <c r="BA292" s="370">
        <f t="shared" si="107"/>
        <v>0</v>
      </c>
      <c r="BB292" s="370">
        <f t="shared" si="108"/>
        <v>0</v>
      </c>
      <c r="BC292" s="370">
        <f t="shared" si="109"/>
        <v>0</v>
      </c>
      <c r="BD292" s="370">
        <f t="shared" si="110"/>
        <v>0</v>
      </c>
      <c r="BE292" s="370">
        <f t="shared" si="111"/>
        <v>0</v>
      </c>
    </row>
    <row r="293" spans="1:58" ht="22.5">
      <c r="A293" s="212">
        <v>199</v>
      </c>
      <c r="B293" s="213" t="s">
        <v>509</v>
      </c>
      <c r="C293" s="214" t="s">
        <v>510</v>
      </c>
      <c r="D293" s="215" t="s">
        <v>238</v>
      </c>
      <c r="E293" s="422">
        <v>39.65</v>
      </c>
      <c r="F293" s="201"/>
      <c r="G293" s="144">
        <f t="shared" si="106"/>
        <v>0</v>
      </c>
      <c r="AZ293" s="369">
        <v>2</v>
      </c>
      <c r="BA293" s="370">
        <f t="shared" si="107"/>
        <v>0</v>
      </c>
      <c r="BB293" s="370">
        <f t="shared" si="108"/>
        <v>0</v>
      </c>
      <c r="BC293" s="370">
        <f t="shared" si="109"/>
        <v>0</v>
      </c>
      <c r="BD293" s="370">
        <f t="shared" si="110"/>
        <v>0</v>
      </c>
      <c r="BE293" s="370">
        <f t="shared" si="111"/>
        <v>0</v>
      </c>
    </row>
    <row r="294" spans="1:58">
      <c r="A294" s="212">
        <v>200</v>
      </c>
      <c r="B294" s="213" t="s">
        <v>511</v>
      </c>
      <c r="C294" s="214" t="s">
        <v>512</v>
      </c>
      <c r="D294" s="215" t="s">
        <v>202</v>
      </c>
      <c r="E294" s="422">
        <v>8</v>
      </c>
      <c r="F294" s="201"/>
      <c r="G294" s="144">
        <f t="shared" si="106"/>
        <v>0</v>
      </c>
      <c r="AZ294" s="369">
        <v>2</v>
      </c>
      <c r="BA294" s="370">
        <f t="shared" si="107"/>
        <v>0</v>
      </c>
      <c r="BB294" s="370">
        <f t="shared" si="108"/>
        <v>0</v>
      </c>
      <c r="BC294" s="370">
        <f t="shared" si="109"/>
        <v>0</v>
      </c>
      <c r="BD294" s="370">
        <f t="shared" si="110"/>
        <v>0</v>
      </c>
      <c r="BE294" s="370">
        <f t="shared" si="111"/>
        <v>0</v>
      </c>
    </row>
    <row r="295" spans="1:58">
      <c r="A295" s="212">
        <v>201</v>
      </c>
      <c r="B295" s="213" t="s">
        <v>106</v>
      </c>
      <c r="C295" s="214" t="s">
        <v>107</v>
      </c>
      <c r="D295" s="215" t="s">
        <v>238</v>
      </c>
      <c r="E295" s="422">
        <v>300</v>
      </c>
      <c r="F295" s="201"/>
      <c r="G295" s="144">
        <f t="shared" si="106"/>
        <v>0</v>
      </c>
      <c r="AZ295" s="369">
        <v>2</v>
      </c>
      <c r="BA295" s="370">
        <f t="shared" si="107"/>
        <v>0</v>
      </c>
      <c r="BB295" s="370">
        <f t="shared" si="108"/>
        <v>0</v>
      </c>
      <c r="BC295" s="370">
        <f t="shared" si="109"/>
        <v>0</v>
      </c>
      <c r="BD295" s="370">
        <f t="shared" si="110"/>
        <v>0</v>
      </c>
      <c r="BE295" s="370">
        <f t="shared" si="111"/>
        <v>0</v>
      </c>
    </row>
    <row r="296" spans="1:58">
      <c r="A296" s="212">
        <v>202</v>
      </c>
      <c r="B296" s="213" t="s">
        <v>106</v>
      </c>
      <c r="C296" s="214" t="s">
        <v>108</v>
      </c>
      <c r="D296" s="215" t="s">
        <v>204</v>
      </c>
      <c r="E296" s="422">
        <v>4</v>
      </c>
      <c r="F296" s="201"/>
      <c r="G296" s="144">
        <f t="shared" si="106"/>
        <v>0</v>
      </c>
      <c r="AZ296" s="369">
        <v>2</v>
      </c>
      <c r="BA296" s="370">
        <f t="shared" si="107"/>
        <v>0</v>
      </c>
      <c r="BB296" s="370">
        <f t="shared" si="108"/>
        <v>0</v>
      </c>
      <c r="BC296" s="370">
        <f t="shared" si="109"/>
        <v>0</v>
      </c>
      <c r="BD296" s="370">
        <f t="shared" si="110"/>
        <v>0</v>
      </c>
      <c r="BE296" s="370">
        <f t="shared" si="111"/>
        <v>0</v>
      </c>
    </row>
    <row r="297" spans="1:58" ht="22.5">
      <c r="A297" s="212">
        <v>203</v>
      </c>
      <c r="B297" s="213" t="s">
        <v>513</v>
      </c>
      <c r="C297" s="214" t="s">
        <v>514</v>
      </c>
      <c r="D297" s="215" t="s">
        <v>237</v>
      </c>
      <c r="E297" s="422">
        <v>1</v>
      </c>
      <c r="F297" s="201"/>
      <c r="G297" s="144">
        <f t="shared" si="106"/>
        <v>0</v>
      </c>
      <c r="AZ297" s="369">
        <v>2</v>
      </c>
      <c r="BA297" s="370">
        <f t="shared" si="107"/>
        <v>0</v>
      </c>
      <c r="BB297" s="370">
        <f t="shared" si="108"/>
        <v>0</v>
      </c>
      <c r="BC297" s="370">
        <f t="shared" si="109"/>
        <v>0</v>
      </c>
      <c r="BD297" s="370">
        <f t="shared" si="110"/>
        <v>0</v>
      </c>
      <c r="BE297" s="370">
        <f t="shared" si="111"/>
        <v>0</v>
      </c>
    </row>
    <row r="298" spans="1:58">
      <c r="A298" s="209"/>
      <c r="B298" s="210"/>
      <c r="C298" s="211" t="s">
        <v>515</v>
      </c>
      <c r="D298" s="209"/>
      <c r="E298" s="423"/>
      <c r="F298" s="201"/>
      <c r="G298" s="144">
        <f t="shared" si="106"/>
        <v>0</v>
      </c>
      <c r="AZ298" s="369">
        <v>2</v>
      </c>
      <c r="BA298" s="370">
        <f t="shared" si="107"/>
        <v>0</v>
      </c>
      <c r="BB298" s="370">
        <f t="shared" si="108"/>
        <v>0</v>
      </c>
      <c r="BC298" s="370">
        <f t="shared" si="109"/>
        <v>0</v>
      </c>
      <c r="BD298" s="370">
        <f t="shared" si="110"/>
        <v>0</v>
      </c>
      <c r="BE298" s="370">
        <f t="shared" si="111"/>
        <v>0</v>
      </c>
    </row>
    <row r="299" spans="1:58">
      <c r="A299" s="216" t="s">
        <v>516</v>
      </c>
      <c r="B299" s="217">
        <v>998766202</v>
      </c>
      <c r="C299" s="218" t="s">
        <v>517</v>
      </c>
      <c r="D299" s="219" t="s">
        <v>183</v>
      </c>
      <c r="E299" s="429">
        <f>ROUND(SUM(G290:G297)/100,2)</f>
        <v>0</v>
      </c>
      <c r="F299" s="201"/>
      <c r="G299" s="221">
        <f t="shared" si="106"/>
        <v>0</v>
      </c>
      <c r="AZ299" s="369">
        <v>2</v>
      </c>
      <c r="BA299" s="370">
        <f t="shared" si="107"/>
        <v>0</v>
      </c>
      <c r="BB299" s="370">
        <f t="shared" si="108"/>
        <v>0</v>
      </c>
      <c r="BC299" s="370">
        <f t="shared" si="109"/>
        <v>0</v>
      </c>
      <c r="BD299" s="370">
        <f t="shared" si="110"/>
        <v>0</v>
      </c>
      <c r="BE299" s="370">
        <f t="shared" si="111"/>
        <v>0</v>
      </c>
    </row>
    <row r="300" spans="1:58">
      <c r="A300" s="151"/>
      <c r="B300" s="152" t="s">
        <v>195</v>
      </c>
      <c r="C300" s="153" t="str">
        <f>CONCATENATE(B289," ",C289)</f>
        <v xml:space="preserve">767 Konstrukce kovové doplňkové                       </v>
      </c>
      <c r="D300" s="151"/>
      <c r="E300" s="425"/>
      <c r="F300" s="161"/>
      <c r="G300" s="155">
        <f>SUM(G290:G291)</f>
        <v>0</v>
      </c>
      <c r="BA300" s="367">
        <f>SUM(BA289:BA291)</f>
        <v>0</v>
      </c>
      <c r="BB300" s="367">
        <f>SUM(BB289:BB291)</f>
        <v>0</v>
      </c>
      <c r="BC300" s="367">
        <f>SUM(BC289:BC291)</f>
        <v>0</v>
      </c>
      <c r="BD300" s="367">
        <f>SUM(BD289:BD291)</f>
        <v>0</v>
      </c>
      <c r="BE300" s="367">
        <f>SUM(BE289:BE291)</f>
        <v>0</v>
      </c>
      <c r="BF300" s="368">
        <f>SUM(BA300:BE300)-G300</f>
        <v>0</v>
      </c>
    </row>
    <row r="301" spans="1:58">
      <c r="A301" s="223" t="s">
        <v>200</v>
      </c>
      <c r="B301" s="224" t="s">
        <v>112</v>
      </c>
      <c r="C301" s="239" t="s">
        <v>113</v>
      </c>
      <c r="D301" s="225"/>
      <c r="E301" s="427"/>
      <c r="F301" s="203"/>
      <c r="G301" s="172"/>
      <c r="AZ301" s="369">
        <v>2</v>
      </c>
      <c r="BA301" s="370">
        <f>IF(AZ301=1,G301,0)</f>
        <v>0</v>
      </c>
      <c r="BB301" s="370">
        <f>IF(AZ301=2,G301,0)</f>
        <v>0</v>
      </c>
      <c r="BC301" s="370">
        <f>IF(AZ301=3,G301,0)</f>
        <v>0</v>
      </c>
      <c r="BD301" s="370">
        <f>IF(AZ301=4,G301,0)</f>
        <v>0</v>
      </c>
      <c r="BE301" s="370">
        <f>IF(AZ301=5,G301,0)</f>
        <v>0</v>
      </c>
    </row>
    <row r="302" spans="1:58" ht="22.5">
      <c r="A302" s="204">
        <v>204</v>
      </c>
      <c r="B302" s="205">
        <v>32100000</v>
      </c>
      <c r="C302" s="206" t="s">
        <v>296</v>
      </c>
      <c r="D302" s="207" t="s">
        <v>237</v>
      </c>
      <c r="E302" s="421">
        <v>1</v>
      </c>
      <c r="F302" s="208">
        <f>'M21'!H10</f>
        <v>0</v>
      </c>
      <c r="G302" s="222">
        <f>ROUND(E302*F302,2)</f>
        <v>0</v>
      </c>
      <c r="AZ302" s="369">
        <v>2</v>
      </c>
      <c r="BA302" s="370">
        <f>IF(AZ302=1,G302,0)</f>
        <v>0</v>
      </c>
      <c r="BB302" s="370">
        <f>IF(AZ302=2,G302,0)</f>
        <v>0</v>
      </c>
      <c r="BC302" s="370">
        <f>IF(AZ302=3,G302,0)</f>
        <v>0</v>
      </c>
      <c r="BD302" s="370">
        <f>IF(AZ302=4,G302,0)</f>
        <v>0</v>
      </c>
      <c r="BE302" s="370">
        <f>IF(AZ302=5,G302,0)</f>
        <v>0</v>
      </c>
    </row>
    <row r="303" spans="1:58" ht="22.5">
      <c r="A303" s="216">
        <v>205</v>
      </c>
      <c r="B303" s="217">
        <v>32100000</v>
      </c>
      <c r="C303" s="218" t="s">
        <v>114</v>
      </c>
      <c r="D303" s="219" t="s">
        <v>237</v>
      </c>
      <c r="E303" s="424">
        <v>1</v>
      </c>
      <c r="F303" s="201"/>
      <c r="G303" s="221">
        <f>ROUND(E303*F303,2)</f>
        <v>0</v>
      </c>
      <c r="AZ303" s="369">
        <v>2</v>
      </c>
      <c r="BA303" s="370">
        <f>IF(AZ303=1,G303,0)</f>
        <v>0</v>
      </c>
      <c r="BB303" s="370">
        <f>IF(AZ303=2,G303,0)</f>
        <v>0</v>
      </c>
      <c r="BC303" s="370">
        <f>IF(AZ303=3,G303,0)</f>
        <v>0</v>
      </c>
      <c r="BD303" s="370">
        <f>IF(AZ303=4,G303,0)</f>
        <v>0</v>
      </c>
      <c r="BE303" s="370">
        <f>IF(AZ303=5,G303,0)</f>
        <v>0</v>
      </c>
    </row>
    <row r="304" spans="1:58">
      <c r="A304" s="151"/>
      <c r="B304" s="152" t="s">
        <v>195</v>
      </c>
      <c r="C304" s="153" t="str">
        <f>CONCATENATE(B301," ",C301)</f>
        <v xml:space="preserve">M21  Elektromontáže                      </v>
      </c>
      <c r="D304" s="151"/>
      <c r="E304" s="425"/>
      <c r="F304" s="161"/>
      <c r="G304" s="155">
        <f>SUM(G302:G303)</f>
        <v>0</v>
      </c>
      <c r="BA304" s="367">
        <f>SUM(BA301:BA303)</f>
        <v>0</v>
      </c>
      <c r="BB304" s="367">
        <f>SUM(BB301:BB303)</f>
        <v>0</v>
      </c>
      <c r="BC304" s="367">
        <f>SUM(BC301:BC303)</f>
        <v>0</v>
      </c>
      <c r="BD304" s="367">
        <f>SUM(BD301:BD303)</f>
        <v>0</v>
      </c>
      <c r="BE304" s="367">
        <f>SUM(BE301:BE303)</f>
        <v>0</v>
      </c>
      <c r="BF304" s="368">
        <f>SUM(BA304:BE304)-G304</f>
        <v>0</v>
      </c>
    </row>
    <row r="305" spans="1:58">
      <c r="A305" s="223" t="s">
        <v>200</v>
      </c>
      <c r="B305" s="224">
        <v>979</v>
      </c>
      <c r="C305" s="239" t="s">
        <v>115</v>
      </c>
      <c r="D305" s="225"/>
      <c r="E305" s="427"/>
      <c r="F305" s="203"/>
      <c r="G305" s="172"/>
      <c r="AZ305" s="369">
        <v>1</v>
      </c>
      <c r="BA305" s="370">
        <f>IF(AZ305=1,G305,0)</f>
        <v>0</v>
      </c>
      <c r="BB305" s="370">
        <f>IF(AZ305=2,G305,0)</f>
        <v>0</v>
      </c>
      <c r="BC305" s="370">
        <f>IF(AZ305=3,G305,0)</f>
        <v>0</v>
      </c>
      <c r="BD305" s="370">
        <f>IF(AZ305=4,G305,0)</f>
        <v>0</v>
      </c>
      <c r="BE305" s="370">
        <f>IF(AZ305=5,G305,0)</f>
        <v>0</v>
      </c>
    </row>
    <row r="306" spans="1:58">
      <c r="A306" s="204">
        <v>206</v>
      </c>
      <c r="B306" s="205" t="s">
        <v>228</v>
      </c>
      <c r="C306" s="206" t="s">
        <v>690</v>
      </c>
      <c r="D306" s="207" t="s">
        <v>203</v>
      </c>
      <c r="E306" s="421">
        <v>37.436599999999999</v>
      </c>
      <c r="F306" s="201"/>
      <c r="G306" s="222">
        <f>ROUND(E306*F306,2)</f>
        <v>0</v>
      </c>
      <c r="AZ306" s="369">
        <v>1</v>
      </c>
      <c r="BA306" s="370">
        <f>IF(AZ306=1,G306,0)</f>
        <v>0</v>
      </c>
      <c r="BB306" s="370">
        <f>IF(AZ306=2,G306,0)</f>
        <v>0</v>
      </c>
      <c r="BC306" s="370">
        <f>IF(AZ306=3,G306,0)</f>
        <v>0</v>
      </c>
      <c r="BD306" s="370">
        <f>IF(AZ306=4,G306,0)</f>
        <v>0</v>
      </c>
      <c r="BE306" s="370">
        <f>IF(AZ306=5,G306,0)</f>
        <v>0</v>
      </c>
    </row>
    <row r="307" spans="1:58">
      <c r="A307" s="212">
        <v>207</v>
      </c>
      <c r="B307" s="213" t="s">
        <v>116</v>
      </c>
      <c r="C307" s="214" t="s">
        <v>117</v>
      </c>
      <c r="D307" s="215" t="s">
        <v>203</v>
      </c>
      <c r="E307" s="422">
        <v>18.477</v>
      </c>
      <c r="F307" s="201"/>
      <c r="G307" s="144">
        <f t="shared" ref="G307:G319" si="112">ROUND(E307*F307,2)</f>
        <v>0</v>
      </c>
      <c r="AZ307" s="369">
        <v>1</v>
      </c>
      <c r="BA307" s="370">
        <f t="shared" ref="BA307:BA315" si="113">IF(AZ307=1,G307,0)</f>
        <v>0</v>
      </c>
      <c r="BB307" s="370">
        <f t="shared" ref="BB307:BB315" si="114">IF(AZ307=2,G307,0)</f>
        <v>0</v>
      </c>
      <c r="BC307" s="370">
        <f t="shared" ref="BC307:BC315" si="115">IF(AZ307=3,G307,0)</f>
        <v>0</v>
      </c>
      <c r="BD307" s="370">
        <f t="shared" ref="BD307:BD315" si="116">IF(AZ307=4,G307,0)</f>
        <v>0</v>
      </c>
      <c r="BE307" s="370">
        <f t="shared" ref="BE307:BE315" si="117">IF(AZ307=5,G307,0)</f>
        <v>0</v>
      </c>
    </row>
    <row r="308" spans="1:58">
      <c r="A308" s="212">
        <v>208</v>
      </c>
      <c r="B308" s="213" t="s">
        <v>518</v>
      </c>
      <c r="C308" s="214" t="s">
        <v>519</v>
      </c>
      <c r="D308" s="215" t="s">
        <v>203</v>
      </c>
      <c r="E308" s="422">
        <v>66.384</v>
      </c>
      <c r="F308" s="201"/>
      <c r="G308" s="144">
        <f t="shared" si="112"/>
        <v>0</v>
      </c>
      <c r="AZ308" s="369">
        <v>1</v>
      </c>
      <c r="BA308" s="370">
        <f t="shared" si="113"/>
        <v>0</v>
      </c>
      <c r="BB308" s="370">
        <f t="shared" si="114"/>
        <v>0</v>
      </c>
      <c r="BC308" s="370">
        <f t="shared" si="115"/>
        <v>0</v>
      </c>
      <c r="BD308" s="370">
        <f t="shared" si="116"/>
        <v>0</v>
      </c>
      <c r="BE308" s="370">
        <f t="shared" si="117"/>
        <v>0</v>
      </c>
    </row>
    <row r="309" spans="1:58">
      <c r="A309" s="212">
        <v>209</v>
      </c>
      <c r="B309" s="213" t="s">
        <v>229</v>
      </c>
      <c r="C309" s="214" t="s">
        <v>691</v>
      </c>
      <c r="D309" s="215" t="s">
        <v>203</v>
      </c>
      <c r="E309" s="422">
        <v>258.26299999999998</v>
      </c>
      <c r="F309" s="201"/>
      <c r="G309" s="144">
        <f t="shared" si="112"/>
        <v>0</v>
      </c>
      <c r="AZ309" s="369">
        <v>1</v>
      </c>
      <c r="BA309" s="370">
        <f t="shared" si="113"/>
        <v>0</v>
      </c>
      <c r="BB309" s="370">
        <f t="shared" si="114"/>
        <v>0</v>
      </c>
      <c r="BC309" s="370">
        <f t="shared" si="115"/>
        <v>0</v>
      </c>
      <c r="BD309" s="370">
        <f t="shared" si="116"/>
        <v>0</v>
      </c>
      <c r="BE309" s="370">
        <f t="shared" si="117"/>
        <v>0</v>
      </c>
    </row>
    <row r="310" spans="1:58" ht="22.5">
      <c r="A310" s="209"/>
      <c r="B310" s="210"/>
      <c r="C310" s="211" t="s">
        <v>520</v>
      </c>
      <c r="D310" s="209"/>
      <c r="E310" s="423"/>
      <c r="F310" s="201"/>
      <c r="G310" s="144">
        <f t="shared" si="112"/>
        <v>0</v>
      </c>
      <c r="AZ310" s="369">
        <v>1</v>
      </c>
      <c r="BA310" s="370">
        <f t="shared" si="113"/>
        <v>0</v>
      </c>
      <c r="BB310" s="370">
        <f t="shared" si="114"/>
        <v>0</v>
      </c>
      <c r="BC310" s="370">
        <f t="shared" si="115"/>
        <v>0</v>
      </c>
      <c r="BD310" s="370">
        <f t="shared" si="116"/>
        <v>0</v>
      </c>
      <c r="BE310" s="370">
        <f t="shared" si="117"/>
        <v>0</v>
      </c>
    </row>
    <row r="311" spans="1:58">
      <c r="A311" s="212">
        <v>210</v>
      </c>
      <c r="B311" s="213" t="s">
        <v>230</v>
      </c>
      <c r="C311" s="214" t="s">
        <v>692</v>
      </c>
      <c r="D311" s="215" t="s">
        <v>203</v>
      </c>
      <c r="E311" s="422">
        <v>516.52599999999995</v>
      </c>
      <c r="F311" s="201"/>
      <c r="G311" s="144">
        <f t="shared" si="112"/>
        <v>0</v>
      </c>
      <c r="AZ311" s="369">
        <v>1</v>
      </c>
      <c r="BA311" s="370">
        <f t="shared" si="113"/>
        <v>0</v>
      </c>
      <c r="BB311" s="370">
        <f t="shared" si="114"/>
        <v>0</v>
      </c>
      <c r="BC311" s="370">
        <f t="shared" si="115"/>
        <v>0</v>
      </c>
      <c r="BD311" s="370">
        <f t="shared" si="116"/>
        <v>0</v>
      </c>
      <c r="BE311" s="370">
        <f t="shared" si="117"/>
        <v>0</v>
      </c>
    </row>
    <row r="312" spans="1:58">
      <c r="A312" s="212">
        <v>211</v>
      </c>
      <c r="B312" s="213" t="s">
        <v>118</v>
      </c>
      <c r="C312" s="214" t="s">
        <v>119</v>
      </c>
      <c r="D312" s="215" t="s">
        <v>203</v>
      </c>
      <c r="E312" s="422">
        <v>258.26299999999998</v>
      </c>
      <c r="F312" s="201"/>
      <c r="G312" s="144">
        <f t="shared" si="112"/>
        <v>0</v>
      </c>
      <c r="AZ312" s="369">
        <v>1</v>
      </c>
      <c r="BA312" s="370">
        <f t="shared" si="113"/>
        <v>0</v>
      </c>
      <c r="BB312" s="370">
        <f t="shared" si="114"/>
        <v>0</v>
      </c>
      <c r="BC312" s="370">
        <f t="shared" si="115"/>
        <v>0</v>
      </c>
      <c r="BD312" s="370">
        <f t="shared" si="116"/>
        <v>0</v>
      </c>
      <c r="BE312" s="370">
        <f t="shared" si="117"/>
        <v>0</v>
      </c>
    </row>
    <row r="313" spans="1:58">
      <c r="A313" s="212">
        <v>212</v>
      </c>
      <c r="B313" s="213" t="s">
        <v>120</v>
      </c>
      <c r="C313" s="214" t="s">
        <v>121</v>
      </c>
      <c r="D313" s="215" t="s">
        <v>203</v>
      </c>
      <c r="E313" s="422">
        <v>1844.7</v>
      </c>
      <c r="F313" s="201"/>
      <c r="G313" s="144">
        <f t="shared" si="112"/>
        <v>0</v>
      </c>
      <c r="AZ313" s="369">
        <v>1</v>
      </c>
      <c r="BA313" s="370">
        <f t="shared" si="113"/>
        <v>0</v>
      </c>
      <c r="BB313" s="370">
        <f t="shared" si="114"/>
        <v>0</v>
      </c>
      <c r="BC313" s="370">
        <f t="shared" si="115"/>
        <v>0</v>
      </c>
      <c r="BD313" s="370">
        <f t="shared" si="116"/>
        <v>0</v>
      </c>
      <c r="BE313" s="370">
        <f t="shared" si="117"/>
        <v>0</v>
      </c>
    </row>
    <row r="314" spans="1:58">
      <c r="A314" s="209"/>
      <c r="B314" s="210"/>
      <c r="C314" s="211" t="s">
        <v>122</v>
      </c>
      <c r="D314" s="209"/>
      <c r="E314" s="423"/>
      <c r="F314" s="201"/>
      <c r="G314" s="144">
        <f t="shared" si="112"/>
        <v>0</v>
      </c>
      <c r="AZ314" s="369">
        <v>1</v>
      </c>
      <c r="BA314" s="370">
        <f t="shared" si="113"/>
        <v>0</v>
      </c>
      <c r="BB314" s="370">
        <f t="shared" si="114"/>
        <v>0</v>
      </c>
      <c r="BC314" s="370">
        <f t="shared" si="115"/>
        <v>0</v>
      </c>
      <c r="BD314" s="370">
        <f t="shared" si="116"/>
        <v>0</v>
      </c>
      <c r="BE314" s="370">
        <f t="shared" si="117"/>
        <v>0</v>
      </c>
    </row>
    <row r="315" spans="1:58">
      <c r="A315" s="212">
        <v>213</v>
      </c>
      <c r="B315" s="213" t="s">
        <v>123</v>
      </c>
      <c r="C315" s="214" t="s">
        <v>124</v>
      </c>
      <c r="D315" s="215" t="s">
        <v>203</v>
      </c>
      <c r="E315" s="422">
        <v>258.26299999999998</v>
      </c>
      <c r="F315" s="201"/>
      <c r="G315" s="144">
        <f t="shared" si="112"/>
        <v>0</v>
      </c>
      <c r="AZ315" s="369">
        <v>1</v>
      </c>
      <c r="BA315" s="370">
        <f t="shared" si="113"/>
        <v>0</v>
      </c>
      <c r="BB315" s="370">
        <f t="shared" si="114"/>
        <v>0</v>
      </c>
      <c r="BC315" s="370">
        <f t="shared" si="115"/>
        <v>0</v>
      </c>
      <c r="BD315" s="370">
        <f t="shared" si="116"/>
        <v>0</v>
      </c>
      <c r="BE315" s="370">
        <f t="shared" si="117"/>
        <v>0</v>
      </c>
    </row>
    <row r="316" spans="1:58">
      <c r="A316" s="212">
        <v>214</v>
      </c>
      <c r="B316" s="213" t="s">
        <v>125</v>
      </c>
      <c r="C316" s="214" t="s">
        <v>126</v>
      </c>
      <c r="D316" s="215" t="s">
        <v>203</v>
      </c>
      <c r="E316" s="422">
        <v>239.786</v>
      </c>
      <c r="F316" s="201"/>
      <c r="G316" s="144">
        <f t="shared" si="112"/>
        <v>0</v>
      </c>
      <c r="AZ316" s="369">
        <v>1</v>
      </c>
      <c r="BA316" s="370">
        <f>IF(AZ316=1,G316,0)</f>
        <v>0</v>
      </c>
      <c r="BB316" s="370">
        <f>IF(AZ316=2,G316,0)</f>
        <v>0</v>
      </c>
      <c r="BC316" s="370">
        <f>IF(AZ316=3,G316,0)</f>
        <v>0</v>
      </c>
      <c r="BD316" s="370">
        <f>IF(AZ316=4,G316,0)</f>
        <v>0</v>
      </c>
      <c r="BE316" s="370">
        <f>IF(AZ316=5,G316,0)</f>
        <v>0</v>
      </c>
    </row>
    <row r="317" spans="1:58">
      <c r="A317" s="209"/>
      <c r="B317" s="210"/>
      <c r="C317" s="211" t="s">
        <v>521</v>
      </c>
      <c r="D317" s="209"/>
      <c r="E317" s="423"/>
      <c r="F317" s="201"/>
      <c r="G317" s="144">
        <f t="shared" si="112"/>
        <v>0</v>
      </c>
      <c r="AZ317" s="369">
        <v>1</v>
      </c>
      <c r="BA317" s="370">
        <f>IF(AZ317=1,G317,0)</f>
        <v>0</v>
      </c>
      <c r="BB317" s="370">
        <f>IF(AZ317=2,G317,0)</f>
        <v>0</v>
      </c>
      <c r="BC317" s="370">
        <f>IF(AZ317=3,G317,0)</f>
        <v>0</v>
      </c>
      <c r="BD317" s="370">
        <f>IF(AZ317=4,G317,0)</f>
        <v>0</v>
      </c>
      <c r="BE317" s="370">
        <f>IF(AZ317=5,G317,0)</f>
        <v>0</v>
      </c>
    </row>
    <row r="318" spans="1:58">
      <c r="A318" s="212">
        <v>215</v>
      </c>
      <c r="B318" s="213" t="s">
        <v>127</v>
      </c>
      <c r="C318" s="214" t="s">
        <v>522</v>
      </c>
      <c r="D318" s="215" t="s">
        <v>203</v>
      </c>
      <c r="E318" s="422">
        <v>18.477</v>
      </c>
      <c r="F318" s="201"/>
      <c r="G318" s="144">
        <f t="shared" si="112"/>
        <v>0</v>
      </c>
      <c r="AZ318" s="369">
        <v>1</v>
      </c>
      <c r="BA318" s="370">
        <f>IF(AZ318=1,G318,0)</f>
        <v>0</v>
      </c>
      <c r="BB318" s="370">
        <f>IF(AZ318=2,G318,0)</f>
        <v>0</v>
      </c>
      <c r="BC318" s="370">
        <f>IF(AZ318=3,G318,0)</f>
        <v>0</v>
      </c>
      <c r="BD318" s="370">
        <f>IF(AZ318=4,G318,0)</f>
        <v>0</v>
      </c>
      <c r="BE318" s="370">
        <f>IF(AZ318=5,G318,0)</f>
        <v>0</v>
      </c>
    </row>
    <row r="319" spans="1:58">
      <c r="A319" s="242"/>
      <c r="B319" s="240"/>
      <c r="C319" s="241" t="s">
        <v>523</v>
      </c>
      <c r="D319" s="242"/>
      <c r="E319" s="426"/>
      <c r="F319" s="201"/>
      <c r="G319" s="221">
        <f t="shared" si="112"/>
        <v>0</v>
      </c>
      <c r="AZ319" s="369"/>
      <c r="BA319" s="370"/>
      <c r="BB319" s="370"/>
      <c r="BC319" s="370"/>
      <c r="BD319" s="370"/>
      <c r="BE319" s="370"/>
    </row>
    <row r="320" spans="1:58">
      <c r="A320" s="151"/>
      <c r="B320" s="152" t="s">
        <v>195</v>
      </c>
      <c r="C320" s="153" t="str">
        <f>CONCATENATE(B305," ",C305)</f>
        <v xml:space="preserve">979 Likvidace suti                      </v>
      </c>
      <c r="D320" s="151"/>
      <c r="E320" s="425"/>
      <c r="F320" s="161"/>
      <c r="G320" s="155">
        <f>SUM(G306:G319)</f>
        <v>0</v>
      </c>
      <c r="BA320" s="367">
        <f>SUM(BA305:BA319)</f>
        <v>0</v>
      </c>
      <c r="BB320" s="367">
        <f>SUM(BB305:BB309)</f>
        <v>0</v>
      </c>
      <c r="BC320" s="367">
        <f>SUM(BC305:BC309)</f>
        <v>0</v>
      </c>
      <c r="BD320" s="367">
        <f>SUM(BD305:BD309)</f>
        <v>0</v>
      </c>
      <c r="BE320" s="367">
        <f>SUM(BE305:BE309)</f>
        <v>0</v>
      </c>
      <c r="BF320" s="368">
        <f>SUM(BA320:BE320)-G320</f>
        <v>0</v>
      </c>
    </row>
    <row r="321" spans="1:58">
      <c r="A321" s="174" t="s">
        <v>200</v>
      </c>
      <c r="B321" s="175">
        <v>784</v>
      </c>
      <c r="C321" s="176" t="s">
        <v>524</v>
      </c>
      <c r="D321" s="186"/>
      <c r="E321" s="406"/>
      <c r="F321" s="187"/>
      <c r="G321" s="172"/>
      <c r="AZ321" s="369">
        <v>2</v>
      </c>
      <c r="BA321" s="370">
        <f>IF(AZ321=1,G321,0)</f>
        <v>0</v>
      </c>
      <c r="BB321" s="370">
        <f>IF(AZ321=2,G321,0)</f>
        <v>0</v>
      </c>
      <c r="BC321" s="370">
        <f>IF(AZ321=3,G321,0)</f>
        <v>0</v>
      </c>
      <c r="BD321" s="370">
        <f>IF(AZ321=4,G321,0)</f>
        <v>0</v>
      </c>
      <c r="BE321" s="370">
        <f>IF(AZ321=5,G321,0)</f>
        <v>0</v>
      </c>
    </row>
    <row r="322" spans="1:58">
      <c r="A322" s="204">
        <v>216</v>
      </c>
      <c r="B322" s="205" t="s">
        <v>525</v>
      </c>
      <c r="C322" s="206" t="s">
        <v>526</v>
      </c>
      <c r="D322" s="207" t="s">
        <v>201</v>
      </c>
      <c r="E322" s="421">
        <v>864.26700000000005</v>
      </c>
      <c r="F322" s="201"/>
      <c r="G322" s="222">
        <f>ROUND(E322*F322,2)</f>
        <v>0</v>
      </c>
      <c r="AZ322" s="369">
        <v>2</v>
      </c>
      <c r="BA322" s="370">
        <f>IF(AZ322=1,G322,0)</f>
        <v>0</v>
      </c>
      <c r="BB322" s="370">
        <f>IF(AZ322=2,G322,0)</f>
        <v>0</v>
      </c>
      <c r="BC322" s="370">
        <f>IF(AZ322=3,G322,0)</f>
        <v>0</v>
      </c>
      <c r="BD322" s="370">
        <f>IF(AZ322=4,G322,0)</f>
        <v>0</v>
      </c>
      <c r="BE322" s="370">
        <f>IF(AZ322=5,G322,0)</f>
        <v>0</v>
      </c>
    </row>
    <row r="323" spans="1:58" ht="22.5">
      <c r="A323" s="242"/>
      <c r="B323" s="240"/>
      <c r="C323" s="241" t="s">
        <v>527</v>
      </c>
      <c r="D323" s="242"/>
      <c r="E323" s="426"/>
      <c r="F323" s="243"/>
      <c r="G323" s="221">
        <f>ROUND(E323*F323,2)</f>
        <v>0</v>
      </c>
      <c r="AZ323" s="369">
        <v>2</v>
      </c>
      <c r="BA323" s="370">
        <f>IF(AZ323=1,G323,0)</f>
        <v>0</v>
      </c>
      <c r="BB323" s="370">
        <f>IF(AZ323=2,G323,0)</f>
        <v>0</v>
      </c>
      <c r="BC323" s="370">
        <f>IF(AZ323=3,G323,0)</f>
        <v>0</v>
      </c>
      <c r="BD323" s="370">
        <f>IF(AZ323=4,G323,0)</f>
        <v>0</v>
      </c>
      <c r="BE323" s="370">
        <f>IF(AZ323=5,G323,0)</f>
        <v>0</v>
      </c>
    </row>
    <row r="324" spans="1:58" ht="13.5" thickBot="1">
      <c r="A324" s="151"/>
      <c r="B324" s="152" t="s">
        <v>195</v>
      </c>
      <c r="C324" s="153" t="str">
        <f>CONCATENATE(B321," ",C321)</f>
        <v xml:space="preserve">784 Malby                                             </v>
      </c>
      <c r="D324" s="151"/>
      <c r="E324" s="425"/>
      <c r="F324" s="161"/>
      <c r="G324" s="155">
        <f>SUM(G322:G323)</f>
        <v>0</v>
      </c>
      <c r="BA324" s="367">
        <f>SUM(BA321:BA323)</f>
        <v>0</v>
      </c>
      <c r="BB324" s="367">
        <f>SUM(BB321:BB323)</f>
        <v>0</v>
      </c>
      <c r="BC324" s="367">
        <f>SUM(BC321:BC323)</f>
        <v>0</v>
      </c>
      <c r="BD324" s="367">
        <f>SUM(BD321:BD323)</f>
        <v>0</v>
      </c>
      <c r="BE324" s="367">
        <f>SUM(BE321:BE323)</f>
        <v>0</v>
      </c>
      <c r="BF324" s="368">
        <f>SUM(BA324:BE324)-G324</f>
        <v>0</v>
      </c>
    </row>
    <row r="325" spans="1:58" ht="15.75" thickTop="1" thickBot="1">
      <c r="A325" s="195">
        <v>1</v>
      </c>
      <c r="B325" s="196" t="s">
        <v>212</v>
      </c>
      <c r="C325" s="197" t="str">
        <f>C4</f>
        <v>SO01 Snížení energetické náročnosti</v>
      </c>
      <c r="D325" s="198"/>
      <c r="E325" s="432"/>
      <c r="F325" s="199"/>
      <c r="G325" s="200">
        <f>SUM(G31,G41,G54,G70,G107,G112,G121,G143,G155,G172,G181,G195,G203,G209,G237,G271,G284,G288,G300,G304,G320,G324)</f>
        <v>0</v>
      </c>
      <c r="BA325" s="372">
        <f>SUM(BA31,BA41,BA54,BA70,BA107,BA112,BA121,BA143,BA155,BA172,BA181,BA195,BA203,BA209,BA237,BA271,BA284,BA288,BA300,BA304,BA320,BA324)</f>
        <v>0</v>
      </c>
      <c r="BB325" s="372">
        <f>SUM(BB31,BB41,BB54,BB70,BB107,BB112,BB121,BB143,BB155,BB172,BB181,BB195,BB203,BB209,BB237,BB271,BB284,BB288,BB300,BB304,BB320,BB324)</f>
        <v>0</v>
      </c>
      <c r="BC325" s="372">
        <f>SUM(BC31,BC41,BC54,BC70,BC107,BC112,BC121,BC143,BC155,BC172,BC181,BC195,BC203,BC209,BC237,BC271,BC284,BC288,BC300,BC304,BC320,BC324)</f>
        <v>0</v>
      </c>
      <c r="BD325" s="372">
        <f>SUM(BD31,BD41,BD54,BD70,BD107,BD112,BD121,BD143,BD155,BD172,BD181,BD195,BD203,BD209,BD237,BD271,BD284,BD288,BD300,BD304,BD320,BD324)</f>
        <v>0</v>
      </c>
      <c r="BE325" s="372">
        <f>SUM(BE31,BE41,BE54,BE70,BE107,BE112,BE121,BE143,BE155,BE172,BE181,BE195,BE203,BE209,BE237,BE271,BE284,BE288,BE300,BE304,BE320,BE324)</f>
        <v>0</v>
      </c>
      <c r="BF325" s="373">
        <f>SUM(BA325:BE325)-G325</f>
        <v>0</v>
      </c>
    </row>
    <row r="326" spans="1:58">
      <c r="A326" s="156"/>
      <c r="B326" s="157"/>
      <c r="C326" s="158"/>
      <c r="D326" s="156"/>
      <c r="E326" s="433"/>
      <c r="F326" s="159"/>
      <c r="G326" s="160"/>
      <c r="BA326" s="367"/>
      <c r="BB326" s="368"/>
      <c r="BC326" s="368"/>
      <c r="BD326" s="368"/>
      <c r="BE326" s="368"/>
      <c r="BF326" s="368"/>
    </row>
    <row r="327" spans="1:58">
      <c r="A327" s="156"/>
      <c r="B327" s="157"/>
      <c r="C327" s="228" t="s">
        <v>131</v>
      </c>
      <c r="D327" s="156"/>
      <c r="E327" s="434"/>
      <c r="F327" s="159"/>
      <c r="G327" s="160"/>
      <c r="BA327" s="367"/>
      <c r="BB327" s="368"/>
      <c r="BC327" s="368"/>
      <c r="BD327" s="368"/>
      <c r="BE327" s="368"/>
      <c r="BF327" s="368"/>
    </row>
  </sheetData>
  <mergeCells count="3">
    <mergeCell ref="A3:B3"/>
    <mergeCell ref="A4:B4"/>
    <mergeCell ref="E4:G4"/>
  </mergeCells>
  <phoneticPr fontId="29" type="noConversion"/>
  <conditionalFormatting sqref="G302:G303 G290:G299 G273:G283 G286:G287 G238:G270 G210:G236 G205:G208 G197:G202 G322:G323 G183:G194 F196 F182 G157:G171 F173 G174:G180 G145:G154 G122:G142 F144 G71:G106 G113:G120 G108:G111 G42:G53 G55:G69 G32:G40 G11:G30 G306:G319 F204">
    <cfRule type="cellIs" dxfId="0" priority="1" stopIfTrue="1" operator="equal">
      <formula>0</formula>
    </cfRule>
  </conditionalFormatting>
  <printOptions gridLinesSet="0"/>
  <pageMargins left="0.39370078740157483" right="0.39370078740157483" top="0.19685039370078741" bottom="0.59055118110236227" header="0" footer="0.19685039370078741"/>
  <pageSetup paperSize="9" scale="88" orientation="portrait" horizontalDpi="300" r:id="rId1"/>
  <headerFooter alignWithMargins="0">
    <oddFooter>&amp;CStránka &amp;P z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2"/>
  <sheetViews>
    <sheetView view="pageBreakPreview" zoomScaleNormal="100" workbookViewId="0">
      <selection activeCell="B21" sqref="B21"/>
    </sheetView>
  </sheetViews>
  <sheetFormatPr defaultRowHeight="12.75"/>
  <cols>
    <col min="1" max="1" width="5.7109375" customWidth="1"/>
    <col min="2" max="2" width="58.85546875" style="354" customWidth="1"/>
    <col min="3" max="3" width="7.5703125" style="355" customWidth="1"/>
    <col min="4" max="4" width="7" style="251" customWidth="1"/>
    <col min="5" max="5" width="9.42578125" style="356" customWidth="1"/>
    <col min="6" max="6" width="11.140625" style="357" customWidth="1"/>
    <col min="7" max="7" width="9.42578125" style="251" customWidth="1"/>
    <col min="8" max="8" width="14.140625" style="357" customWidth="1"/>
    <col min="9" max="9" width="10" style="357" customWidth="1"/>
    <col min="10" max="10" width="11" style="251" customWidth="1"/>
    <col min="11" max="16384" width="9.140625" style="251"/>
  </cols>
  <sheetData>
    <row r="1" spans="2:10" ht="11.85" customHeight="1" thickBot="1">
      <c r="B1" s="249"/>
      <c r="C1" s="249"/>
      <c r="D1" s="249"/>
      <c r="E1" s="249"/>
      <c r="F1" s="249"/>
      <c r="G1" s="249"/>
      <c r="H1" s="249"/>
      <c r="I1" s="249"/>
      <c r="J1" s="250"/>
    </row>
    <row r="2" spans="2:10" ht="15.75" thickBot="1">
      <c r="B2" s="252" t="s">
        <v>245</v>
      </c>
      <c r="C2" s="253"/>
      <c r="D2" s="254"/>
      <c r="E2" s="255"/>
      <c r="F2" s="256"/>
      <c r="G2" s="254"/>
      <c r="H2" s="257"/>
      <c r="I2" s="258"/>
      <c r="J2" s="250"/>
    </row>
    <row r="3" spans="2:10" ht="15">
      <c r="B3" s="259" t="s">
        <v>246</v>
      </c>
      <c r="C3" s="260"/>
      <c r="D3" s="261"/>
      <c r="E3" s="262"/>
      <c r="F3" s="263"/>
      <c r="G3" s="261"/>
      <c r="H3" s="264"/>
      <c r="I3" s="265"/>
      <c r="J3" s="266"/>
    </row>
    <row r="4" spans="2:10" ht="15">
      <c r="B4" s="267" t="s">
        <v>247</v>
      </c>
      <c r="C4" s="260"/>
      <c r="D4" s="261"/>
      <c r="E4" s="262"/>
      <c r="F4" s="263"/>
      <c r="G4" s="261"/>
      <c r="H4" s="264">
        <f>F48</f>
        <v>0</v>
      </c>
      <c r="I4" s="265"/>
      <c r="J4" s="266"/>
    </row>
    <row r="5" spans="2:10" ht="15">
      <c r="B5" s="267" t="s">
        <v>248</v>
      </c>
      <c r="C5" s="260"/>
      <c r="D5" s="261"/>
      <c r="E5" s="262"/>
      <c r="F5" s="263"/>
      <c r="G5" s="261"/>
      <c r="H5" s="264">
        <f>H50</f>
        <v>0</v>
      </c>
      <c r="I5" s="265"/>
      <c r="J5" s="266"/>
    </row>
    <row r="6" spans="2:10" ht="15">
      <c r="B6" s="267" t="s">
        <v>249</v>
      </c>
      <c r="C6" s="260"/>
      <c r="D6" s="261"/>
      <c r="E6" s="262"/>
      <c r="F6" s="263"/>
      <c r="G6" s="261"/>
      <c r="H6" s="264">
        <f>J50</f>
        <v>0</v>
      </c>
      <c r="I6" s="265"/>
      <c r="J6" s="266"/>
    </row>
    <row r="7" spans="2:10" ht="15">
      <c r="B7" s="267" t="s">
        <v>250</v>
      </c>
      <c r="C7" s="260"/>
      <c r="D7" s="261"/>
      <c r="E7" s="262"/>
      <c r="F7" s="263"/>
      <c r="G7" s="261"/>
      <c r="H7" s="264">
        <f>SUM(F51,H51,J51)</f>
        <v>0</v>
      </c>
      <c r="I7" s="265"/>
      <c r="J7" s="266"/>
    </row>
    <row r="8" spans="2:10" ht="15">
      <c r="B8" s="259" t="s">
        <v>157</v>
      </c>
      <c r="C8" s="260"/>
      <c r="D8" s="261"/>
      <c r="E8" s="262"/>
      <c r="F8" s="263"/>
      <c r="G8" s="261"/>
      <c r="H8" s="264"/>
      <c r="I8" s="265"/>
      <c r="J8" s="266"/>
    </row>
    <row r="9" spans="2:10" ht="15.75" thickBot="1">
      <c r="B9" s="267" t="s">
        <v>251</v>
      </c>
      <c r="C9" s="260"/>
      <c r="D9" s="261"/>
      <c r="E9" s="262"/>
      <c r="F9" s="263"/>
      <c r="G9" s="261"/>
      <c r="H9" s="264">
        <f>F58</f>
        <v>0</v>
      </c>
      <c r="I9" s="265"/>
      <c r="J9" s="266"/>
    </row>
    <row r="10" spans="2:10" ht="15.75" thickBot="1">
      <c r="B10" s="252" t="s">
        <v>251</v>
      </c>
      <c r="C10" s="253"/>
      <c r="D10" s="254"/>
      <c r="E10" s="255"/>
      <c r="F10" s="256"/>
      <c r="G10" s="254"/>
      <c r="H10" s="268">
        <f>SUM(H3:H9)</f>
        <v>0</v>
      </c>
      <c r="I10" s="258"/>
      <c r="J10" s="269"/>
    </row>
    <row r="11" spans="2:10" ht="15">
      <c r="B11" s="270"/>
      <c r="C11" s="260"/>
      <c r="D11" s="261"/>
      <c r="E11" s="262"/>
      <c r="F11" s="263"/>
      <c r="G11" s="261"/>
      <c r="H11" s="271"/>
      <c r="I11" s="263"/>
      <c r="J11" s="269"/>
    </row>
    <row r="12" spans="2:10" ht="15">
      <c r="B12" s="270"/>
      <c r="C12" s="260"/>
      <c r="D12" s="261"/>
      <c r="E12" s="262"/>
      <c r="F12" s="263"/>
      <c r="G12" s="261"/>
      <c r="H12" s="271"/>
      <c r="I12" s="263"/>
      <c r="J12" s="269"/>
    </row>
    <row r="13" spans="2:10" ht="15">
      <c r="B13" s="270"/>
      <c r="C13" s="260"/>
      <c r="D13" s="261"/>
      <c r="E13" s="262"/>
      <c r="F13" s="263"/>
      <c r="G13" s="261"/>
      <c r="H13" s="271"/>
      <c r="I13" s="263"/>
      <c r="J13" s="269"/>
    </row>
    <row r="14" spans="2:10" ht="15">
      <c r="B14" s="270"/>
      <c r="C14" s="260"/>
      <c r="D14" s="261"/>
      <c r="E14" s="262"/>
      <c r="F14" s="263"/>
      <c r="G14" s="261"/>
      <c r="H14" s="271"/>
      <c r="I14" s="263"/>
      <c r="J14" s="269"/>
    </row>
    <row r="15" spans="2:10" ht="15">
      <c r="B15" s="270"/>
      <c r="C15" s="260"/>
      <c r="D15" s="261"/>
      <c r="E15" s="262"/>
      <c r="F15" s="263"/>
      <c r="G15" s="261"/>
      <c r="H15" s="271"/>
      <c r="I15" s="263"/>
      <c r="J15" s="269"/>
    </row>
    <row r="16" spans="2:10" ht="15">
      <c r="B16" s="270"/>
      <c r="C16" s="260"/>
      <c r="D16" s="261"/>
      <c r="E16" s="262"/>
      <c r="F16" s="263"/>
      <c r="G16" s="261"/>
      <c r="H16" s="271"/>
      <c r="I16" s="263"/>
      <c r="J16" s="269"/>
    </row>
    <row r="17" spans="1:16" ht="15">
      <c r="B17" s="270"/>
      <c r="C17" s="260"/>
      <c r="D17" s="261"/>
      <c r="E17" s="262"/>
      <c r="F17" s="263"/>
      <c r="G17" s="261"/>
      <c r="H17" s="271"/>
      <c r="I17" s="263"/>
      <c r="J17" s="269"/>
    </row>
    <row r="18" spans="1:16" ht="15">
      <c r="B18" s="270"/>
      <c r="C18" s="260"/>
      <c r="D18" s="261"/>
      <c r="E18" s="262"/>
      <c r="F18" s="263"/>
      <c r="G18" s="261"/>
      <c r="H18" s="271"/>
      <c r="I18" s="263"/>
      <c r="J18" s="269"/>
    </row>
    <row r="19" spans="1:16" ht="15">
      <c r="B19" s="270"/>
      <c r="C19" s="260"/>
      <c r="D19" s="261"/>
      <c r="E19" s="262"/>
      <c r="F19" s="263"/>
      <c r="G19" s="261"/>
      <c r="H19" s="271"/>
      <c r="I19" s="263"/>
      <c r="J19" s="269"/>
    </row>
    <row r="20" spans="1:16" ht="15">
      <c r="B20" s="270"/>
      <c r="C20" s="260"/>
      <c r="D20" s="261"/>
      <c r="E20" s="262"/>
      <c r="F20" s="263"/>
      <c r="G20" s="261"/>
      <c r="H20" s="271"/>
      <c r="I20" s="263"/>
      <c r="J20" s="269"/>
    </row>
    <row r="21" spans="1:16" ht="15">
      <c r="B21" s="270"/>
      <c r="C21" s="260"/>
      <c r="D21" s="261"/>
      <c r="E21" s="262"/>
      <c r="F21" s="263"/>
      <c r="G21" s="261"/>
      <c r="H21" s="271"/>
      <c r="I21" s="263"/>
      <c r="J21" s="269"/>
    </row>
    <row r="22" spans="1:16" ht="15">
      <c r="B22" s="270"/>
      <c r="C22" s="260"/>
      <c r="D22" s="261"/>
      <c r="E22" s="262"/>
      <c r="F22" s="263"/>
      <c r="G22" s="261"/>
      <c r="H22" s="271"/>
      <c r="I22" s="263"/>
      <c r="J22" s="269"/>
    </row>
    <row r="23" spans="1:16" ht="15">
      <c r="B23" s="270"/>
      <c r="C23" s="260"/>
      <c r="D23" s="261"/>
      <c r="E23" s="262"/>
      <c r="F23" s="263"/>
      <c r="G23" s="261"/>
      <c r="H23" s="271"/>
      <c r="I23" s="263"/>
      <c r="J23" s="269"/>
    </row>
    <row r="24" spans="1:16" ht="15">
      <c r="B24" s="270"/>
      <c r="C24" s="260"/>
      <c r="D24" s="261"/>
      <c r="E24" s="262"/>
      <c r="F24" s="263"/>
      <c r="G24" s="261"/>
      <c r="H24" s="271"/>
      <c r="I24" s="263"/>
      <c r="J24" s="269"/>
    </row>
    <row r="25" spans="1:16" ht="15.2" customHeight="1">
      <c r="A25" s="272" t="s">
        <v>252</v>
      </c>
      <c r="B25" s="273" t="s">
        <v>253</v>
      </c>
      <c r="C25" s="274" t="s">
        <v>254</v>
      </c>
      <c r="D25" s="275" t="s">
        <v>255</v>
      </c>
      <c r="E25" s="468" t="s">
        <v>256</v>
      </c>
      <c r="F25" s="468"/>
      <c r="G25" s="469" t="s">
        <v>257</v>
      </c>
      <c r="H25" s="469"/>
      <c r="I25" s="469" t="s">
        <v>258</v>
      </c>
      <c r="J25" s="469"/>
      <c r="N25" s="278"/>
      <c r="P25" s="279"/>
    </row>
    <row r="26" spans="1:16">
      <c r="A26" s="280"/>
      <c r="B26" s="281"/>
      <c r="C26" s="282"/>
      <c r="D26" s="282"/>
      <c r="E26" s="277" t="s">
        <v>259</v>
      </c>
      <c r="F26" s="276" t="s">
        <v>260</v>
      </c>
      <c r="G26" s="283" t="s">
        <v>259</v>
      </c>
      <c r="H26" s="276" t="s">
        <v>260</v>
      </c>
      <c r="I26" s="277" t="s">
        <v>261</v>
      </c>
      <c r="J26" s="284" t="s">
        <v>260</v>
      </c>
      <c r="N26" s="278"/>
      <c r="P26" s="279"/>
    </row>
    <row r="27" spans="1:16" ht="14.1" customHeight="1">
      <c r="A27" s="285"/>
      <c r="B27" s="286" t="s">
        <v>262</v>
      </c>
      <c r="C27" s="287"/>
      <c r="D27" s="287"/>
      <c r="E27" s="288"/>
      <c r="F27" s="289"/>
      <c r="G27" s="288"/>
      <c r="H27" s="289"/>
      <c r="I27" s="288"/>
      <c r="J27" s="289"/>
    </row>
    <row r="28" spans="1:16" ht="14.1" customHeight="1">
      <c r="A28" s="285">
        <v>1</v>
      </c>
      <c r="B28" s="290" t="s">
        <v>263</v>
      </c>
      <c r="C28" s="291" t="s">
        <v>264</v>
      </c>
      <c r="D28" s="290">
        <v>39</v>
      </c>
      <c r="E28" s="292">
        <v>0</v>
      </c>
      <c r="F28" s="289">
        <f t="shared" ref="F28:F46" si="0">PRODUCT(D28,E28)</f>
        <v>0</v>
      </c>
      <c r="G28" s="292">
        <v>0</v>
      </c>
      <c r="H28" s="293">
        <f>PRODUCT(D28,G28)</f>
        <v>0</v>
      </c>
      <c r="I28" s="294">
        <v>0</v>
      </c>
      <c r="J28" s="289">
        <f>PRODUCT(D28,I28)</f>
        <v>0</v>
      </c>
    </row>
    <row r="29" spans="1:16" ht="14.1" customHeight="1">
      <c r="A29" s="285">
        <v>2</v>
      </c>
      <c r="B29" s="295" t="s">
        <v>265</v>
      </c>
      <c r="C29" s="296" t="s">
        <v>266</v>
      </c>
      <c r="D29" s="295">
        <v>640</v>
      </c>
      <c r="E29" s="297">
        <v>0</v>
      </c>
      <c r="F29" s="289">
        <f t="shared" si="0"/>
        <v>0</v>
      </c>
      <c r="G29" s="297">
        <v>0</v>
      </c>
      <c r="H29" s="298">
        <f>PRODUCT(D29,G29)</f>
        <v>0</v>
      </c>
      <c r="I29" s="294">
        <v>0</v>
      </c>
      <c r="J29" s="299">
        <v>0</v>
      </c>
    </row>
    <row r="30" spans="1:16" ht="14.1" customHeight="1">
      <c r="A30" s="285"/>
      <c r="B30" s="295" t="s">
        <v>267</v>
      </c>
      <c r="C30" s="296" t="s">
        <v>266</v>
      </c>
      <c r="D30" s="295">
        <v>190</v>
      </c>
      <c r="E30" s="300">
        <v>0</v>
      </c>
      <c r="F30" s="289">
        <f t="shared" si="0"/>
        <v>0</v>
      </c>
      <c r="G30" s="297">
        <v>0</v>
      </c>
      <c r="H30" s="298">
        <f>PRODUCT(D30,G30)</f>
        <v>0</v>
      </c>
      <c r="I30" s="294">
        <v>0</v>
      </c>
      <c r="J30" s="299">
        <v>0</v>
      </c>
    </row>
    <row r="31" spans="1:16" ht="14.1" customHeight="1">
      <c r="A31" s="285">
        <v>3</v>
      </c>
      <c r="B31" s="295" t="s">
        <v>268</v>
      </c>
      <c r="C31" s="301" t="s">
        <v>264</v>
      </c>
      <c r="D31" s="295">
        <v>13</v>
      </c>
      <c r="E31" s="302">
        <v>0</v>
      </c>
      <c r="F31" s="289">
        <f t="shared" si="0"/>
        <v>0</v>
      </c>
      <c r="G31" s="288">
        <v>0</v>
      </c>
      <c r="H31" s="289">
        <v>0</v>
      </c>
      <c r="I31" s="288">
        <v>0</v>
      </c>
      <c r="J31" s="289">
        <f t="shared" ref="J31:J45" si="1">PRODUCT(D31,I31)</f>
        <v>0</v>
      </c>
    </row>
    <row r="32" spans="1:16" ht="14.1" customHeight="1">
      <c r="A32" s="285">
        <v>4</v>
      </c>
      <c r="B32" s="295" t="s">
        <v>269</v>
      </c>
      <c r="C32" s="296" t="s">
        <v>264</v>
      </c>
      <c r="D32" s="295">
        <v>39</v>
      </c>
      <c r="E32" s="302">
        <v>0</v>
      </c>
      <c r="F32" s="289">
        <f t="shared" si="0"/>
        <v>0</v>
      </c>
      <c r="G32" s="288">
        <v>0</v>
      </c>
      <c r="H32" s="289">
        <v>0</v>
      </c>
      <c r="I32" s="288">
        <v>0</v>
      </c>
      <c r="J32" s="289">
        <f t="shared" si="1"/>
        <v>0</v>
      </c>
    </row>
    <row r="33" spans="1:10" s="304" customFormat="1" ht="27.95" customHeight="1">
      <c r="A33" s="285">
        <v>5</v>
      </c>
      <c r="B33" s="295" t="s">
        <v>270</v>
      </c>
      <c r="C33" s="296" t="s">
        <v>264</v>
      </c>
      <c r="D33" s="295">
        <v>23</v>
      </c>
      <c r="E33" s="288">
        <v>0</v>
      </c>
      <c r="F33" s="303">
        <f>PRODUCT(D33,E33)</f>
        <v>0</v>
      </c>
      <c r="G33" s="288">
        <v>0</v>
      </c>
      <c r="H33" s="288">
        <v>0</v>
      </c>
      <c r="I33" s="288">
        <v>0</v>
      </c>
      <c r="J33" s="289">
        <f t="shared" si="1"/>
        <v>0</v>
      </c>
    </row>
    <row r="34" spans="1:10" s="304" customFormat="1" ht="14.1" customHeight="1">
      <c r="A34" s="285">
        <v>6</v>
      </c>
      <c r="B34" s="295" t="s">
        <v>271</v>
      </c>
      <c r="C34" s="296" t="s">
        <v>264</v>
      </c>
      <c r="D34" s="295">
        <v>2</v>
      </c>
      <c r="E34" s="288">
        <v>0</v>
      </c>
      <c r="F34" s="303">
        <f>PRODUCT(D34,E34)</f>
        <v>0</v>
      </c>
      <c r="G34" s="288">
        <v>0</v>
      </c>
      <c r="H34" s="289">
        <f>PRODUCT(D34,G34)</f>
        <v>0</v>
      </c>
      <c r="I34" s="288">
        <v>0</v>
      </c>
      <c r="J34" s="289">
        <f t="shared" si="1"/>
        <v>0</v>
      </c>
    </row>
    <row r="35" spans="1:10" s="304" customFormat="1" ht="14.1" customHeight="1">
      <c r="A35" s="285">
        <v>7</v>
      </c>
      <c r="B35" s="295" t="s">
        <v>272</v>
      </c>
      <c r="C35" s="296" t="s">
        <v>264</v>
      </c>
      <c r="D35" s="295">
        <v>3</v>
      </c>
      <c r="E35" s="288">
        <v>0</v>
      </c>
      <c r="F35" s="303">
        <f>PRODUCT(D35,E35)</f>
        <v>0</v>
      </c>
      <c r="G35" s="288">
        <v>0</v>
      </c>
      <c r="H35" s="289">
        <f>PRODUCT(D35,G35)</f>
        <v>0</v>
      </c>
      <c r="I35" s="288">
        <v>0</v>
      </c>
      <c r="J35" s="289">
        <f t="shared" si="1"/>
        <v>0</v>
      </c>
    </row>
    <row r="36" spans="1:10" s="304" customFormat="1" ht="14.1" customHeight="1">
      <c r="A36" s="285">
        <v>8</v>
      </c>
      <c r="B36" s="295" t="s">
        <v>273</v>
      </c>
      <c r="C36" s="296" t="s">
        <v>264</v>
      </c>
      <c r="D36" s="295">
        <v>2</v>
      </c>
      <c r="E36" s="288">
        <v>0</v>
      </c>
      <c r="F36" s="303">
        <f>PRODUCT(D36,E36)</f>
        <v>0</v>
      </c>
      <c r="G36" s="288">
        <v>0</v>
      </c>
      <c r="H36" s="289">
        <f>PRODUCT(D36,G36)</f>
        <v>0</v>
      </c>
      <c r="I36" s="288">
        <v>0</v>
      </c>
      <c r="J36" s="289">
        <f t="shared" si="1"/>
        <v>0</v>
      </c>
    </row>
    <row r="37" spans="1:10" ht="14.1" customHeight="1">
      <c r="A37" s="285">
        <v>9</v>
      </c>
      <c r="B37" s="295" t="s">
        <v>274</v>
      </c>
      <c r="C37" s="296" t="s">
        <v>264</v>
      </c>
      <c r="D37" s="295">
        <v>245</v>
      </c>
      <c r="E37" s="288">
        <v>0</v>
      </c>
      <c r="F37" s="305">
        <f t="shared" si="0"/>
        <v>0</v>
      </c>
      <c r="G37" s="288">
        <v>0</v>
      </c>
      <c r="H37" s="289">
        <v>0</v>
      </c>
      <c r="I37" s="288">
        <v>0</v>
      </c>
      <c r="J37" s="289">
        <f t="shared" si="1"/>
        <v>0</v>
      </c>
    </row>
    <row r="38" spans="1:10" ht="14.1" customHeight="1">
      <c r="A38" s="285">
        <v>10</v>
      </c>
      <c r="B38" s="295" t="s">
        <v>275</v>
      </c>
      <c r="C38" s="296" t="s">
        <v>264</v>
      </c>
      <c r="D38" s="295">
        <v>13</v>
      </c>
      <c r="E38" s="288">
        <v>0</v>
      </c>
      <c r="F38" s="305">
        <f t="shared" si="0"/>
        <v>0</v>
      </c>
      <c r="G38" s="288">
        <v>0</v>
      </c>
      <c r="H38" s="289">
        <v>0</v>
      </c>
      <c r="I38" s="288">
        <v>0</v>
      </c>
      <c r="J38" s="289">
        <f t="shared" si="1"/>
        <v>0</v>
      </c>
    </row>
    <row r="39" spans="1:10" ht="14.1" customHeight="1">
      <c r="A39" s="285">
        <v>11</v>
      </c>
      <c r="B39" s="295" t="s">
        <v>276</v>
      </c>
      <c r="C39" s="296" t="s">
        <v>264</v>
      </c>
      <c r="D39" s="295">
        <v>13</v>
      </c>
      <c r="E39" s="288">
        <v>0</v>
      </c>
      <c r="F39" s="305">
        <f t="shared" si="0"/>
        <v>0</v>
      </c>
      <c r="G39" s="288">
        <v>0</v>
      </c>
      <c r="H39" s="289">
        <v>0</v>
      </c>
      <c r="I39" s="288">
        <v>0</v>
      </c>
      <c r="J39" s="289">
        <f t="shared" si="1"/>
        <v>0</v>
      </c>
    </row>
    <row r="40" spans="1:10" ht="14.1" customHeight="1">
      <c r="A40" s="285">
        <v>12</v>
      </c>
      <c r="B40" s="295" t="s">
        <v>277</v>
      </c>
      <c r="C40" s="296" t="s">
        <v>264</v>
      </c>
      <c r="D40" s="295">
        <v>140</v>
      </c>
      <c r="E40" s="288">
        <v>0</v>
      </c>
      <c r="F40" s="305">
        <f t="shared" si="0"/>
        <v>0</v>
      </c>
      <c r="G40" s="288">
        <v>0</v>
      </c>
      <c r="H40" s="289">
        <v>0</v>
      </c>
      <c r="I40" s="288">
        <v>0</v>
      </c>
      <c r="J40" s="289">
        <f t="shared" si="1"/>
        <v>0</v>
      </c>
    </row>
    <row r="41" spans="1:10" ht="14.1" customHeight="1">
      <c r="A41" s="285">
        <v>13</v>
      </c>
      <c r="B41" s="295" t="s">
        <v>278</v>
      </c>
      <c r="C41" s="296" t="s">
        <v>264</v>
      </c>
      <c r="D41" s="295">
        <v>70</v>
      </c>
      <c r="E41" s="288">
        <v>0</v>
      </c>
      <c r="F41" s="305">
        <f t="shared" si="0"/>
        <v>0</v>
      </c>
      <c r="G41" s="288">
        <v>0</v>
      </c>
      <c r="H41" s="289">
        <v>0</v>
      </c>
      <c r="I41" s="288">
        <v>0</v>
      </c>
      <c r="J41" s="289">
        <f t="shared" si="1"/>
        <v>0</v>
      </c>
    </row>
    <row r="42" spans="1:10" ht="14.1" customHeight="1">
      <c r="A42" s="285">
        <v>14</v>
      </c>
      <c r="B42" s="295" t="s">
        <v>279</v>
      </c>
      <c r="C42" s="296" t="s">
        <v>264</v>
      </c>
      <c r="D42" s="295">
        <v>83</v>
      </c>
      <c r="E42" s="292">
        <v>0</v>
      </c>
      <c r="F42" s="299">
        <f t="shared" si="0"/>
        <v>0</v>
      </c>
      <c r="G42" s="292">
        <v>0</v>
      </c>
      <c r="H42" s="289">
        <v>0</v>
      </c>
      <c r="I42" s="292">
        <v>0</v>
      </c>
      <c r="J42" s="299">
        <f t="shared" si="1"/>
        <v>0</v>
      </c>
    </row>
    <row r="43" spans="1:10" ht="14.1" customHeight="1">
      <c r="A43" s="285">
        <v>15</v>
      </c>
      <c r="B43" s="295" t="s">
        <v>280</v>
      </c>
      <c r="C43" s="296" t="s">
        <v>264</v>
      </c>
      <c r="D43" s="295">
        <v>13</v>
      </c>
      <c r="E43" s="288">
        <v>0</v>
      </c>
      <c r="F43" s="289">
        <f t="shared" si="0"/>
        <v>0</v>
      </c>
      <c r="G43" s="288">
        <v>0</v>
      </c>
      <c r="H43" s="289">
        <v>0</v>
      </c>
      <c r="I43" s="288">
        <v>0</v>
      </c>
      <c r="J43" s="289">
        <f t="shared" si="1"/>
        <v>0</v>
      </c>
    </row>
    <row r="44" spans="1:10" ht="14.1" customHeight="1">
      <c r="A44" s="285">
        <v>16</v>
      </c>
      <c r="B44" s="295" t="s">
        <v>281</v>
      </c>
      <c r="C44" s="296" t="s">
        <v>264</v>
      </c>
      <c r="D44" s="295">
        <v>26</v>
      </c>
      <c r="E44" s="292">
        <v>0</v>
      </c>
      <c r="F44" s="299">
        <f t="shared" si="0"/>
        <v>0</v>
      </c>
      <c r="G44" s="292">
        <v>0</v>
      </c>
      <c r="H44" s="289">
        <v>0</v>
      </c>
      <c r="I44" s="292">
        <v>0</v>
      </c>
      <c r="J44" s="299">
        <f t="shared" si="1"/>
        <v>0</v>
      </c>
    </row>
    <row r="45" spans="1:10" ht="14.1" customHeight="1">
      <c r="A45" s="285">
        <v>17</v>
      </c>
      <c r="B45" s="295" t="s">
        <v>282</v>
      </c>
      <c r="C45" s="296" t="s">
        <v>264</v>
      </c>
      <c r="D45" s="295">
        <v>13</v>
      </c>
      <c r="E45" s="292">
        <v>0</v>
      </c>
      <c r="F45" s="299">
        <f t="shared" si="0"/>
        <v>0</v>
      </c>
      <c r="G45" s="292">
        <v>0</v>
      </c>
      <c r="H45" s="289">
        <v>0</v>
      </c>
      <c r="I45" s="292">
        <v>0</v>
      </c>
      <c r="J45" s="299">
        <f t="shared" si="1"/>
        <v>0</v>
      </c>
    </row>
    <row r="46" spans="1:10" s="311" customFormat="1" ht="14.1" customHeight="1">
      <c r="A46" s="285">
        <v>18</v>
      </c>
      <c r="B46" s="306" t="s">
        <v>283</v>
      </c>
      <c r="C46" s="307" t="s">
        <v>264</v>
      </c>
      <c r="D46" s="306">
        <v>1</v>
      </c>
      <c r="E46" s="308">
        <v>0</v>
      </c>
      <c r="F46" s="309">
        <f t="shared" si="0"/>
        <v>0</v>
      </c>
      <c r="G46" s="308">
        <v>0</v>
      </c>
      <c r="H46" s="310">
        <v>0</v>
      </c>
      <c r="I46" s="308">
        <v>0</v>
      </c>
      <c r="J46" s="309">
        <f>PRODUCT(D46,I46)</f>
        <v>0</v>
      </c>
    </row>
    <row r="47" spans="1:10" s="311" customFormat="1" ht="14.1" customHeight="1" thickBot="1">
      <c r="A47" s="285">
        <v>19</v>
      </c>
      <c r="B47" s="306" t="s">
        <v>284</v>
      </c>
      <c r="C47" s="307" t="s">
        <v>264</v>
      </c>
      <c r="D47" s="306">
        <v>1</v>
      </c>
      <c r="E47" s="308">
        <v>0</v>
      </c>
      <c r="F47" s="309">
        <f>PRODUCT(D47,E47)</f>
        <v>0</v>
      </c>
      <c r="G47" s="308">
        <v>0</v>
      </c>
      <c r="H47" s="310">
        <v>0</v>
      </c>
      <c r="I47" s="308">
        <v>0</v>
      </c>
      <c r="J47" s="309">
        <f>PRODUCT(D47,I47)</f>
        <v>0</v>
      </c>
    </row>
    <row r="48" spans="1:10" ht="14.1" customHeight="1">
      <c r="A48" s="312"/>
      <c r="B48" s="313" t="s">
        <v>285</v>
      </c>
      <c r="C48" s="314"/>
      <c r="D48" s="315">
        <v>1</v>
      </c>
      <c r="E48" s="316"/>
      <c r="F48" s="317">
        <f>SUM(F28:F47)</f>
        <v>0</v>
      </c>
      <c r="G48" s="318"/>
      <c r="H48" s="318">
        <f>SUM(H28:H47)</f>
        <v>0</v>
      </c>
      <c r="I48" s="318"/>
      <c r="J48" s="319">
        <f>SUM(J28:J47)</f>
        <v>0</v>
      </c>
    </row>
    <row r="49" spans="1:11" ht="14.1" customHeight="1">
      <c r="A49" s="312"/>
      <c r="B49" s="320" t="s">
        <v>286</v>
      </c>
      <c r="C49" s="321">
        <v>0.08</v>
      </c>
      <c r="D49" s="266"/>
      <c r="E49" s="322"/>
      <c r="F49" s="323"/>
      <c r="G49" s="323"/>
      <c r="H49" s="324">
        <f>PRODUCT(H48,C49)</f>
        <v>0</v>
      </c>
      <c r="I49" s="323"/>
      <c r="J49" s="325">
        <f>PRODUCT(J48,C49)</f>
        <v>0</v>
      </c>
    </row>
    <row r="50" spans="1:11" ht="14.1" customHeight="1">
      <c r="A50" s="312"/>
      <c r="B50" s="326" t="s">
        <v>287</v>
      </c>
      <c r="C50" s="327"/>
      <c r="D50" s="328"/>
      <c r="E50" s="289"/>
      <c r="F50" s="329"/>
      <c r="G50" s="329"/>
      <c r="H50" s="330">
        <f>SUM(H48:H49)</f>
        <v>0</v>
      </c>
      <c r="I50" s="329"/>
      <c r="J50" s="331">
        <f>SUM(J48:J49)</f>
        <v>0</v>
      </c>
    </row>
    <row r="51" spans="1:11" ht="14.1" customHeight="1" thickBot="1">
      <c r="B51" s="332" t="s">
        <v>250</v>
      </c>
      <c r="C51" s="333">
        <v>0.02</v>
      </c>
      <c r="D51" s="334"/>
      <c r="E51" s="335"/>
      <c r="F51" s="336">
        <f>PRODUCT(F48,C51)</f>
        <v>0</v>
      </c>
      <c r="G51" s="336"/>
      <c r="H51" s="336">
        <f>PRODUCT(H50,C51)</f>
        <v>0</v>
      </c>
      <c r="I51" s="336"/>
      <c r="J51" s="337">
        <f>PRODUCT(J50,C51)</f>
        <v>0</v>
      </c>
      <c r="K51" s="338"/>
    </row>
    <row r="52" spans="1:11" ht="40.5" customHeight="1">
      <c r="B52" s="339"/>
      <c r="C52" s="340"/>
      <c r="D52" s="341"/>
      <c r="E52" s="342"/>
      <c r="F52" s="324"/>
      <c r="G52" s="324"/>
      <c r="H52" s="324"/>
      <c r="I52" s="324"/>
      <c r="J52" s="324"/>
      <c r="K52" s="338"/>
    </row>
    <row r="53" spans="1:11" ht="14.1" customHeight="1">
      <c r="B53" s="343" t="s">
        <v>157</v>
      </c>
      <c r="C53" s="344"/>
      <c r="D53" s="345"/>
      <c r="E53" s="292"/>
      <c r="F53" s="299"/>
      <c r="G53" s="292"/>
      <c r="H53" s="299"/>
      <c r="I53" s="292"/>
      <c r="J53" s="299"/>
    </row>
    <row r="54" spans="1:11" ht="14.1" customHeight="1">
      <c r="A54">
        <v>20</v>
      </c>
      <c r="B54" s="346" t="s">
        <v>288</v>
      </c>
      <c r="C54" s="344" t="s">
        <v>289</v>
      </c>
      <c r="D54" s="345">
        <v>24</v>
      </c>
      <c r="E54" s="292">
        <v>0</v>
      </c>
      <c r="F54" s="299">
        <f>PRODUCT(D54,E54)</f>
        <v>0</v>
      </c>
      <c r="G54" s="292"/>
      <c r="H54" s="299"/>
      <c r="I54" s="292"/>
      <c r="J54" s="299"/>
    </row>
    <row r="55" spans="1:11" ht="14.1" customHeight="1">
      <c r="A55">
        <v>21</v>
      </c>
      <c r="B55" s="346" t="s">
        <v>290</v>
      </c>
      <c r="C55" s="344" t="s">
        <v>289</v>
      </c>
      <c r="D55" s="345">
        <v>5</v>
      </c>
      <c r="E55" s="292">
        <v>0</v>
      </c>
      <c r="F55" s="299">
        <f>PRODUCT(D55,E55)</f>
        <v>0</v>
      </c>
      <c r="G55" s="292"/>
      <c r="H55" s="299"/>
      <c r="I55" s="292"/>
      <c r="J55" s="299"/>
    </row>
    <row r="56" spans="1:11" ht="14.1" customHeight="1">
      <c r="A56">
        <v>22</v>
      </c>
      <c r="B56" s="346" t="s">
        <v>291</v>
      </c>
      <c r="C56" s="344" t="s">
        <v>289</v>
      </c>
      <c r="D56" s="345">
        <v>4</v>
      </c>
      <c r="E56" s="292">
        <v>0</v>
      </c>
      <c r="F56" s="299">
        <f>PRODUCT(D56,E56)</f>
        <v>0</v>
      </c>
      <c r="G56" s="292"/>
      <c r="H56" s="299"/>
      <c r="I56" s="292"/>
      <c r="J56" s="299"/>
    </row>
    <row r="57" spans="1:11" ht="14.1" customHeight="1" thickBot="1">
      <c r="A57">
        <v>23</v>
      </c>
      <c r="B57" s="360" t="s">
        <v>297</v>
      </c>
      <c r="C57" s="344" t="s">
        <v>289</v>
      </c>
      <c r="D57" s="345">
        <v>12</v>
      </c>
      <c r="E57" s="292">
        <v>0</v>
      </c>
      <c r="F57" s="299">
        <f>PRODUCT(D57,E57)</f>
        <v>0</v>
      </c>
      <c r="G57" s="292"/>
      <c r="H57" s="299"/>
      <c r="I57" s="292"/>
      <c r="J57" s="299"/>
    </row>
    <row r="58" spans="1:11" ht="14.1" customHeight="1" thickBot="1">
      <c r="B58" s="347" t="s">
        <v>292</v>
      </c>
      <c r="C58" s="348"/>
      <c r="D58" s="349">
        <v>1</v>
      </c>
      <c r="E58" s="350"/>
      <c r="F58" s="351">
        <f>SUM(F54:F57)</f>
        <v>0</v>
      </c>
      <c r="G58" s="352"/>
      <c r="H58" s="352">
        <f>SUM(H53:H56)</f>
        <v>0</v>
      </c>
      <c r="I58" s="352"/>
      <c r="J58" s="353">
        <f>SUM(J53:J56)</f>
        <v>0</v>
      </c>
    </row>
    <row r="60" spans="1:11">
      <c r="B60" s="358" t="s">
        <v>293</v>
      </c>
    </row>
    <row r="61" spans="1:11">
      <c r="B61" s="359" t="s">
        <v>294</v>
      </c>
    </row>
    <row r="62" spans="1:11">
      <c r="B62" s="359" t="s">
        <v>295</v>
      </c>
    </row>
  </sheetData>
  <mergeCells count="3">
    <mergeCell ref="E25:F25"/>
    <mergeCell ref="G25:H25"/>
    <mergeCell ref="I25:J25"/>
  </mergeCells>
  <phoneticPr fontId="29" type="noConversion"/>
  <pageMargins left="0.78740157499999996" right="0.78740157499999996" top="0.984251969" bottom="0.984251969" header="0.4921259845" footer="0.4921259845"/>
  <pageSetup paperSize="9" scale="91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69"/>
  <sheetViews>
    <sheetView view="pageBreakPreview" topLeftCell="A67" zoomScaleNormal="100" workbookViewId="0">
      <selection activeCell="A2" sqref="A2:IV2"/>
    </sheetView>
  </sheetViews>
  <sheetFormatPr defaultRowHeight="12.75"/>
  <cols>
    <col min="2" max="2" width="13" customWidth="1"/>
    <col min="3" max="3" width="66.7109375" style="66" customWidth="1"/>
    <col min="5" max="5" width="11.28515625" style="404" customWidth="1"/>
  </cols>
  <sheetData>
    <row r="1" spans="1:7" ht="15.75">
      <c r="A1" s="380" t="s">
        <v>528</v>
      </c>
    </row>
    <row r="2" spans="1:7" ht="23.25">
      <c r="A2" s="381" t="s">
        <v>529</v>
      </c>
    </row>
    <row r="6" spans="1:7">
      <c r="A6" s="382" t="s">
        <v>188</v>
      </c>
      <c r="B6" s="382" t="s">
        <v>189</v>
      </c>
      <c r="C6" s="382" t="s">
        <v>530</v>
      </c>
      <c r="D6" s="382" t="s">
        <v>531</v>
      </c>
      <c r="E6" s="405" t="s">
        <v>532</v>
      </c>
      <c r="F6" s="382" t="s">
        <v>533</v>
      </c>
      <c r="G6" s="382" t="s">
        <v>534</v>
      </c>
    </row>
    <row r="7" spans="1:7">
      <c r="A7" s="186"/>
      <c r="B7" s="364"/>
      <c r="C7" s="187"/>
      <c r="D7" s="186"/>
      <c r="E7" s="406"/>
      <c r="F7" s="187"/>
      <c r="G7" s="187"/>
    </row>
    <row r="8" spans="1:7" ht="15.75">
      <c r="A8" s="383">
        <v>1</v>
      </c>
      <c r="B8" s="384" t="s">
        <v>535</v>
      </c>
      <c r="C8" s="187"/>
      <c r="D8" s="186"/>
      <c r="E8" s="406"/>
      <c r="F8" s="187"/>
      <c r="G8" s="187"/>
    </row>
    <row r="9" spans="1:7">
      <c r="A9" s="186"/>
      <c r="B9" s="364"/>
      <c r="C9" s="187"/>
      <c r="D9" s="186"/>
      <c r="E9" s="406"/>
      <c r="F9" s="187"/>
      <c r="G9" s="187"/>
    </row>
    <row r="10" spans="1:7">
      <c r="A10" s="174" t="s">
        <v>200</v>
      </c>
      <c r="B10" s="175">
        <v>100</v>
      </c>
      <c r="C10" s="399" t="s">
        <v>536</v>
      </c>
      <c r="D10" s="186"/>
      <c r="E10" s="406"/>
      <c r="F10" s="385" t="s">
        <v>537</v>
      </c>
      <c r="G10" s="187"/>
    </row>
    <row r="11" spans="1:7">
      <c r="A11" s="238">
        <v>1</v>
      </c>
      <c r="B11" s="362" t="s">
        <v>696</v>
      </c>
      <c r="C11" s="400" t="s">
        <v>697</v>
      </c>
      <c r="D11" s="363" t="s">
        <v>201</v>
      </c>
      <c r="E11" s="407">
        <v>219.14</v>
      </c>
      <c r="F11" s="386"/>
      <c r="G11" s="386">
        <v>51.497999999999998</v>
      </c>
    </row>
    <row r="12" spans="1:7">
      <c r="A12" s="186"/>
      <c r="B12" s="364"/>
      <c r="C12" s="401" t="s">
        <v>538</v>
      </c>
      <c r="D12" s="186"/>
      <c r="E12" s="408"/>
      <c r="F12" s="187"/>
      <c r="G12" s="187"/>
    </row>
    <row r="13" spans="1:7">
      <c r="A13" s="186"/>
      <c r="B13" s="364"/>
      <c r="C13" s="402" t="s">
        <v>539</v>
      </c>
      <c r="D13" s="186"/>
      <c r="E13" s="409">
        <v>219.14</v>
      </c>
      <c r="F13" s="187"/>
      <c r="G13" s="187"/>
    </row>
    <row r="14" spans="1:7">
      <c r="A14" s="238">
        <v>2</v>
      </c>
      <c r="B14" s="362" t="s">
        <v>298</v>
      </c>
      <c r="C14" s="400" t="s">
        <v>299</v>
      </c>
      <c r="D14" s="363" t="s">
        <v>201</v>
      </c>
      <c r="E14" s="407">
        <v>192.12</v>
      </c>
      <c r="F14" s="386"/>
      <c r="G14" s="386">
        <v>43.226999999999997</v>
      </c>
    </row>
    <row r="15" spans="1:7">
      <c r="A15" s="186"/>
      <c r="B15" s="364"/>
      <c r="C15" s="403" t="s">
        <v>300</v>
      </c>
      <c r="D15" s="186"/>
      <c r="E15" s="406"/>
      <c r="F15" s="187"/>
      <c r="G15" s="187"/>
    </row>
    <row r="16" spans="1:7">
      <c r="A16" s="186"/>
      <c r="B16" s="364"/>
      <c r="C16" s="401" t="s">
        <v>538</v>
      </c>
      <c r="D16" s="186"/>
      <c r="E16" s="408"/>
      <c r="F16" s="187"/>
      <c r="G16" s="187"/>
    </row>
    <row r="17" spans="1:7">
      <c r="A17" s="186"/>
      <c r="B17" s="364"/>
      <c r="C17" s="402" t="s">
        <v>540</v>
      </c>
      <c r="D17" s="186"/>
      <c r="E17" s="409">
        <v>192.12</v>
      </c>
      <c r="F17" s="187"/>
      <c r="G17" s="187"/>
    </row>
    <row r="18" spans="1:7">
      <c r="A18" s="238">
        <v>3</v>
      </c>
      <c r="B18" s="362" t="s">
        <v>698</v>
      </c>
      <c r="C18" s="400" t="s">
        <v>699</v>
      </c>
      <c r="D18" s="363" t="s">
        <v>201</v>
      </c>
      <c r="E18" s="407">
        <v>27.02</v>
      </c>
      <c r="F18" s="386"/>
      <c r="G18" s="386">
        <v>4.891</v>
      </c>
    </row>
    <row r="19" spans="1:7">
      <c r="A19" s="186"/>
      <c r="B19" s="364"/>
      <c r="C19" s="401" t="s">
        <v>538</v>
      </c>
      <c r="D19" s="186"/>
      <c r="E19" s="408"/>
      <c r="F19" s="187"/>
      <c r="G19" s="187"/>
    </row>
    <row r="20" spans="1:7">
      <c r="A20" s="186"/>
      <c r="B20" s="364"/>
      <c r="C20" s="402" t="s">
        <v>541</v>
      </c>
      <c r="D20" s="186"/>
      <c r="E20" s="409">
        <v>27.02</v>
      </c>
      <c r="F20" s="187"/>
      <c r="G20" s="187"/>
    </row>
    <row r="21" spans="1:7">
      <c r="A21" s="238">
        <v>4</v>
      </c>
      <c r="B21" s="362" t="s">
        <v>301</v>
      </c>
      <c r="C21" s="400" t="s">
        <v>302</v>
      </c>
      <c r="D21" s="363" t="s">
        <v>202</v>
      </c>
      <c r="E21" s="407">
        <v>38.270000000000003</v>
      </c>
      <c r="F21" s="386"/>
      <c r="G21" s="386">
        <v>17.222000000000001</v>
      </c>
    </row>
    <row r="22" spans="1:7">
      <c r="A22" s="186"/>
      <c r="B22" s="364"/>
      <c r="C22" s="401" t="s">
        <v>538</v>
      </c>
      <c r="D22" s="186"/>
      <c r="E22" s="408"/>
      <c r="F22" s="187"/>
      <c r="G22" s="187"/>
    </row>
    <row r="23" spans="1:7">
      <c r="A23" s="186"/>
      <c r="B23" s="364"/>
      <c r="C23" s="402" t="s">
        <v>542</v>
      </c>
      <c r="D23" s="186"/>
      <c r="E23" s="409">
        <v>38.270000000000003</v>
      </c>
      <c r="F23" s="187"/>
      <c r="G23" s="187"/>
    </row>
    <row r="24" spans="1:7">
      <c r="A24" s="238">
        <v>5</v>
      </c>
      <c r="B24" s="362" t="s">
        <v>215</v>
      </c>
      <c r="C24" s="400" t="s">
        <v>239</v>
      </c>
      <c r="D24" s="363" t="s">
        <v>205</v>
      </c>
      <c r="E24" s="407">
        <v>72.040180000000007</v>
      </c>
      <c r="F24" s="386"/>
      <c r="G24" s="386"/>
    </row>
    <row r="25" spans="1:7">
      <c r="A25" s="186"/>
      <c r="B25" s="364"/>
      <c r="C25" s="401" t="s">
        <v>543</v>
      </c>
      <c r="D25" s="186"/>
      <c r="E25" s="408"/>
      <c r="F25" s="187"/>
      <c r="G25" s="187"/>
    </row>
    <row r="26" spans="1:7">
      <c r="A26" s="186"/>
      <c r="B26" s="364"/>
      <c r="C26" s="402" t="s">
        <v>544</v>
      </c>
      <c r="D26" s="186"/>
      <c r="E26" s="410">
        <v>5.5121799999999999</v>
      </c>
      <c r="F26" s="187"/>
      <c r="G26" s="187"/>
    </row>
    <row r="27" spans="1:7">
      <c r="A27" s="186"/>
      <c r="B27" s="364"/>
      <c r="C27" s="402" t="s">
        <v>545</v>
      </c>
      <c r="D27" s="186"/>
      <c r="E27" s="410">
        <v>9.1080000000000005</v>
      </c>
      <c r="F27" s="187"/>
      <c r="G27" s="187"/>
    </row>
    <row r="28" spans="1:7">
      <c r="A28" s="186"/>
      <c r="B28" s="364"/>
      <c r="C28" s="401" t="s">
        <v>546</v>
      </c>
      <c r="D28" s="186"/>
      <c r="E28" s="408">
        <v>14.620180000000001</v>
      </c>
      <c r="F28" s="187"/>
      <c r="G28" s="187"/>
    </row>
    <row r="29" spans="1:7">
      <c r="A29" s="186"/>
      <c r="B29" s="364"/>
      <c r="C29" s="401" t="s">
        <v>547</v>
      </c>
      <c r="D29" s="186"/>
      <c r="E29" s="408"/>
      <c r="F29" s="187"/>
      <c r="G29" s="187"/>
    </row>
    <row r="30" spans="1:7">
      <c r="A30" s="186"/>
      <c r="B30" s="364"/>
      <c r="C30" s="402" t="s">
        <v>548</v>
      </c>
      <c r="D30" s="186"/>
      <c r="E30" s="409">
        <v>2.1960000000000002</v>
      </c>
      <c r="F30" s="187"/>
      <c r="G30" s="187"/>
    </row>
    <row r="31" spans="1:7">
      <c r="A31" s="186"/>
      <c r="B31" s="364"/>
      <c r="C31" s="401" t="s">
        <v>549</v>
      </c>
      <c r="D31" s="186"/>
      <c r="E31" s="408"/>
      <c r="F31" s="187"/>
      <c r="G31" s="187"/>
    </row>
    <row r="32" spans="1:7">
      <c r="A32" s="186"/>
      <c r="B32" s="364"/>
      <c r="C32" s="402" t="s">
        <v>550</v>
      </c>
      <c r="D32" s="186"/>
      <c r="E32" s="409">
        <v>11.016</v>
      </c>
      <c r="F32" s="187"/>
      <c r="G32" s="187"/>
    </row>
    <row r="33" spans="1:7">
      <c r="A33" s="186"/>
      <c r="B33" s="364"/>
      <c r="C33" s="401" t="s">
        <v>551</v>
      </c>
      <c r="D33" s="186"/>
      <c r="E33" s="408"/>
      <c r="F33" s="187"/>
      <c r="G33" s="187"/>
    </row>
    <row r="34" spans="1:7">
      <c r="A34" s="186"/>
      <c r="B34" s="364"/>
      <c r="C34" s="402" t="s">
        <v>552</v>
      </c>
      <c r="D34" s="186"/>
      <c r="E34" s="409">
        <v>17.748000000000001</v>
      </c>
      <c r="F34" s="187"/>
      <c r="G34" s="187"/>
    </row>
    <row r="35" spans="1:7">
      <c r="A35" s="186"/>
      <c r="B35" s="364"/>
      <c r="C35" s="401" t="s">
        <v>553</v>
      </c>
      <c r="D35" s="186"/>
      <c r="E35" s="408"/>
      <c r="F35" s="187"/>
      <c r="G35" s="187"/>
    </row>
    <row r="36" spans="1:7">
      <c r="A36" s="186"/>
      <c r="B36" s="364"/>
      <c r="C36" s="402" t="s">
        <v>554</v>
      </c>
      <c r="D36" s="186"/>
      <c r="E36" s="409">
        <v>10.8</v>
      </c>
      <c r="F36" s="187"/>
      <c r="G36" s="187"/>
    </row>
    <row r="37" spans="1:7">
      <c r="A37" s="186"/>
      <c r="B37" s="364"/>
      <c r="C37" s="401" t="s">
        <v>555</v>
      </c>
      <c r="D37" s="186"/>
      <c r="E37" s="408"/>
      <c r="F37" s="187"/>
      <c r="G37" s="187"/>
    </row>
    <row r="38" spans="1:7">
      <c r="A38" s="186"/>
      <c r="B38" s="364"/>
      <c r="C38" s="402" t="s">
        <v>556</v>
      </c>
      <c r="D38" s="186"/>
      <c r="E38" s="409">
        <v>13.14</v>
      </c>
      <c r="F38" s="187"/>
      <c r="G38" s="187"/>
    </row>
    <row r="39" spans="1:7">
      <c r="A39" s="186"/>
      <c r="B39" s="364"/>
      <c r="C39" s="401" t="s">
        <v>559</v>
      </c>
      <c r="D39" s="186"/>
      <c r="E39" s="408"/>
      <c r="F39" s="187"/>
      <c r="G39" s="187"/>
    </row>
    <row r="40" spans="1:7">
      <c r="A40" s="186"/>
      <c r="B40" s="364"/>
      <c r="C40" s="402" t="s">
        <v>560</v>
      </c>
      <c r="D40" s="186"/>
      <c r="E40" s="409">
        <v>2.52</v>
      </c>
      <c r="F40" s="187"/>
      <c r="G40" s="187"/>
    </row>
    <row r="41" spans="1:7">
      <c r="A41" s="238">
        <v>6</v>
      </c>
      <c r="B41" s="362" t="s">
        <v>303</v>
      </c>
      <c r="C41" s="400" t="s">
        <v>304</v>
      </c>
      <c r="D41" s="363" t="s">
        <v>205</v>
      </c>
      <c r="E41" s="407">
        <v>15.268000000000001</v>
      </c>
      <c r="F41" s="386"/>
      <c r="G41" s="386"/>
    </row>
    <row r="42" spans="1:7">
      <c r="A42" s="186"/>
      <c r="B42" s="364"/>
      <c r="C42" s="403" t="s">
        <v>305</v>
      </c>
      <c r="D42" s="186"/>
      <c r="E42" s="406"/>
      <c r="F42" s="187"/>
      <c r="G42" s="187"/>
    </row>
    <row r="43" spans="1:7">
      <c r="A43" s="186"/>
      <c r="B43" s="364"/>
      <c r="C43" s="401" t="s">
        <v>561</v>
      </c>
      <c r="D43" s="186"/>
      <c r="E43" s="408"/>
      <c r="F43" s="187"/>
      <c r="G43" s="187"/>
    </row>
    <row r="44" spans="1:7">
      <c r="A44" s="186"/>
      <c r="B44" s="364"/>
      <c r="C44" s="402" t="s">
        <v>562</v>
      </c>
      <c r="D44" s="186"/>
      <c r="E44" s="410">
        <v>4.8689999999999998</v>
      </c>
      <c r="F44" s="187"/>
      <c r="G44" s="187"/>
    </row>
    <row r="45" spans="1:7">
      <c r="A45" s="186"/>
      <c r="B45" s="364"/>
      <c r="C45" s="402" t="s">
        <v>563</v>
      </c>
      <c r="D45" s="186"/>
      <c r="E45" s="410">
        <v>2.3849999999999998</v>
      </c>
      <c r="F45" s="187"/>
      <c r="G45" s="187"/>
    </row>
    <row r="46" spans="1:7">
      <c r="A46" s="186"/>
      <c r="B46" s="364"/>
      <c r="C46" s="402" t="s">
        <v>564</v>
      </c>
      <c r="D46" s="186"/>
      <c r="E46" s="410">
        <v>1.8049999999999999</v>
      </c>
      <c r="F46" s="187"/>
      <c r="G46" s="187"/>
    </row>
    <row r="47" spans="1:7">
      <c r="A47" s="186"/>
      <c r="B47" s="364"/>
      <c r="C47" s="402" t="s">
        <v>565</v>
      </c>
      <c r="D47" s="186"/>
      <c r="E47" s="410">
        <v>0.52200000000000002</v>
      </c>
      <c r="F47" s="187"/>
      <c r="G47" s="187"/>
    </row>
    <row r="48" spans="1:7">
      <c r="A48" s="186"/>
      <c r="B48" s="364"/>
      <c r="C48" s="402" t="s">
        <v>566</v>
      </c>
      <c r="D48" s="186"/>
      <c r="E48" s="410">
        <v>0.28100000000000003</v>
      </c>
      <c r="F48" s="187"/>
      <c r="G48" s="187"/>
    </row>
    <row r="49" spans="1:7">
      <c r="A49" s="186"/>
      <c r="B49" s="364"/>
      <c r="C49" s="402" t="s">
        <v>567</v>
      </c>
      <c r="D49" s="186"/>
      <c r="E49" s="410">
        <v>0.184</v>
      </c>
      <c r="F49" s="187"/>
      <c r="G49" s="187"/>
    </row>
    <row r="50" spans="1:7">
      <c r="A50" s="186"/>
      <c r="B50" s="364"/>
      <c r="C50" s="402" t="s">
        <v>568</v>
      </c>
      <c r="D50" s="186"/>
      <c r="E50" s="410">
        <v>0.189</v>
      </c>
      <c r="F50" s="187"/>
      <c r="G50" s="187"/>
    </row>
    <row r="51" spans="1:7">
      <c r="A51" s="186"/>
      <c r="B51" s="364"/>
      <c r="C51" s="402" t="s">
        <v>569</v>
      </c>
      <c r="D51" s="186"/>
      <c r="E51" s="410">
        <v>0.253</v>
      </c>
      <c r="F51" s="187"/>
      <c r="G51" s="187"/>
    </row>
    <row r="52" spans="1:7">
      <c r="A52" s="186"/>
      <c r="B52" s="364"/>
      <c r="C52" s="402" t="s">
        <v>570</v>
      </c>
      <c r="D52" s="186"/>
      <c r="E52" s="410">
        <v>0.108</v>
      </c>
      <c r="F52" s="187"/>
      <c r="G52" s="187"/>
    </row>
    <row r="53" spans="1:7">
      <c r="A53" s="186"/>
      <c r="B53" s="364"/>
      <c r="C53" s="402" t="s">
        <v>571</v>
      </c>
      <c r="D53" s="186"/>
      <c r="E53" s="410">
        <v>0.67300000000000004</v>
      </c>
      <c r="F53" s="187"/>
      <c r="G53" s="187"/>
    </row>
    <row r="54" spans="1:7">
      <c r="A54" s="186"/>
      <c r="B54" s="364"/>
      <c r="C54" s="402" t="s">
        <v>572</v>
      </c>
      <c r="D54" s="186"/>
      <c r="E54" s="410">
        <v>0.70499999999999996</v>
      </c>
      <c r="F54" s="187"/>
      <c r="G54" s="187"/>
    </row>
    <row r="55" spans="1:7">
      <c r="A55" s="186"/>
      <c r="B55" s="364"/>
      <c r="C55" s="402" t="s">
        <v>573</v>
      </c>
      <c r="D55" s="186"/>
      <c r="E55" s="410">
        <v>0.88400000000000001</v>
      </c>
      <c r="F55" s="187"/>
      <c r="G55" s="187"/>
    </row>
    <row r="56" spans="1:7">
      <c r="A56" s="186"/>
      <c r="B56" s="364"/>
      <c r="C56" s="402" t="s">
        <v>574</v>
      </c>
      <c r="D56" s="186"/>
      <c r="E56" s="410">
        <v>0.21299999999999999</v>
      </c>
      <c r="F56" s="187"/>
      <c r="G56" s="187"/>
    </row>
    <row r="57" spans="1:7">
      <c r="A57" s="186"/>
      <c r="B57" s="364"/>
      <c r="C57" s="402" t="s">
        <v>575</v>
      </c>
      <c r="D57" s="186"/>
      <c r="E57" s="410">
        <v>0.224</v>
      </c>
      <c r="F57" s="187"/>
      <c r="G57" s="187"/>
    </row>
    <row r="58" spans="1:7">
      <c r="A58" s="186"/>
      <c r="B58" s="364"/>
      <c r="C58" s="402" t="s">
        <v>576</v>
      </c>
      <c r="D58" s="186"/>
      <c r="E58" s="410">
        <v>0.42799999999999999</v>
      </c>
      <c r="F58" s="187"/>
      <c r="G58" s="187"/>
    </row>
    <row r="59" spans="1:7">
      <c r="A59" s="186"/>
      <c r="B59" s="364"/>
      <c r="C59" s="402" t="s">
        <v>577</v>
      </c>
      <c r="D59" s="186"/>
      <c r="E59" s="410">
        <v>1.5449999999999999</v>
      </c>
      <c r="F59" s="187"/>
      <c r="G59" s="187"/>
    </row>
    <row r="60" spans="1:7">
      <c r="A60" s="186"/>
      <c r="B60" s="364"/>
      <c r="C60" s="401" t="s">
        <v>578</v>
      </c>
      <c r="D60" s="186"/>
      <c r="E60" s="408">
        <v>15.268000000000001</v>
      </c>
      <c r="F60" s="187"/>
      <c r="G60" s="187"/>
    </row>
    <row r="61" spans="1:7">
      <c r="A61" s="238">
        <v>7</v>
      </c>
      <c r="B61" s="362" t="s">
        <v>306</v>
      </c>
      <c r="C61" s="400" t="s">
        <v>307</v>
      </c>
      <c r="D61" s="363" t="s">
        <v>205</v>
      </c>
      <c r="E61" s="407">
        <v>15.268000000000001</v>
      </c>
      <c r="F61" s="386"/>
      <c r="G61" s="386"/>
    </row>
    <row r="62" spans="1:7">
      <c r="A62" s="186"/>
      <c r="B62" s="364"/>
      <c r="C62" s="401" t="s">
        <v>561</v>
      </c>
      <c r="D62" s="186"/>
      <c r="E62" s="408"/>
      <c r="F62" s="187"/>
      <c r="G62" s="187"/>
    </row>
    <row r="63" spans="1:7">
      <c r="A63" s="186"/>
      <c r="B63" s="364"/>
      <c r="C63" s="402" t="s">
        <v>579</v>
      </c>
      <c r="D63" s="186"/>
      <c r="E63" s="409">
        <v>15.268000000000001</v>
      </c>
      <c r="F63" s="187"/>
      <c r="G63" s="187"/>
    </row>
    <row r="64" spans="1:7">
      <c r="A64" s="238">
        <v>8</v>
      </c>
      <c r="B64" s="362" t="s">
        <v>308</v>
      </c>
      <c r="C64" s="400" t="s">
        <v>309</v>
      </c>
      <c r="D64" s="363" t="s">
        <v>205</v>
      </c>
      <c r="E64" s="407">
        <v>64.37218</v>
      </c>
      <c r="F64" s="386"/>
      <c r="G64" s="386"/>
    </row>
    <row r="65" spans="1:7">
      <c r="A65" s="186"/>
      <c r="B65" s="364"/>
      <c r="C65" s="401" t="s">
        <v>543</v>
      </c>
      <c r="D65" s="186"/>
      <c r="E65" s="408"/>
      <c r="F65" s="187"/>
      <c r="G65" s="187"/>
    </row>
    <row r="66" spans="1:7">
      <c r="A66" s="186"/>
      <c r="B66" s="364"/>
      <c r="C66" s="402" t="s">
        <v>544</v>
      </c>
      <c r="D66" s="186"/>
      <c r="E66" s="409">
        <v>5.5121799999999999</v>
      </c>
      <c r="F66" s="187"/>
      <c r="G66" s="187"/>
    </row>
    <row r="67" spans="1:7">
      <c r="A67" s="186"/>
      <c r="B67" s="364"/>
      <c r="C67" s="401" t="s">
        <v>538</v>
      </c>
      <c r="D67" s="186"/>
      <c r="E67" s="408"/>
      <c r="F67" s="187"/>
      <c r="G67" s="187"/>
    </row>
    <row r="68" spans="1:7">
      <c r="A68" s="186"/>
      <c r="B68" s="364"/>
      <c r="C68" s="402" t="s">
        <v>580</v>
      </c>
      <c r="D68" s="186"/>
      <c r="E68" s="409">
        <v>58.86</v>
      </c>
      <c r="F68" s="187"/>
      <c r="G68" s="187"/>
    </row>
    <row r="69" spans="1:7">
      <c r="A69" s="238">
        <v>9</v>
      </c>
      <c r="B69" s="362" t="s">
        <v>308</v>
      </c>
      <c r="C69" s="400" t="s">
        <v>310</v>
      </c>
      <c r="D69" s="363" t="s">
        <v>205</v>
      </c>
      <c r="E69" s="407">
        <v>15.268000000000001</v>
      </c>
      <c r="F69" s="386"/>
      <c r="G69" s="386"/>
    </row>
    <row r="70" spans="1:7">
      <c r="A70" s="186"/>
      <c r="B70" s="364"/>
      <c r="C70" s="401" t="s">
        <v>561</v>
      </c>
      <c r="D70" s="186"/>
      <c r="E70" s="408"/>
      <c r="F70" s="187"/>
      <c r="G70" s="187"/>
    </row>
    <row r="71" spans="1:7">
      <c r="A71" s="186"/>
      <c r="B71" s="364"/>
      <c r="C71" s="402" t="s">
        <v>579</v>
      </c>
      <c r="D71" s="186"/>
      <c r="E71" s="409">
        <v>15.268000000000001</v>
      </c>
      <c r="F71" s="187"/>
      <c r="G71" s="187"/>
    </row>
    <row r="72" spans="1:7">
      <c r="A72" s="238">
        <v>10</v>
      </c>
      <c r="B72" s="362" t="s">
        <v>311</v>
      </c>
      <c r="C72" s="400" t="s">
        <v>312</v>
      </c>
      <c r="D72" s="363" t="s">
        <v>205</v>
      </c>
      <c r="E72" s="407">
        <v>64.37218</v>
      </c>
      <c r="F72" s="386"/>
      <c r="G72" s="386"/>
    </row>
    <row r="73" spans="1:7">
      <c r="A73" s="186"/>
      <c r="B73" s="364"/>
      <c r="C73" s="401" t="s">
        <v>543</v>
      </c>
      <c r="D73" s="186"/>
      <c r="E73" s="408"/>
      <c r="F73" s="187"/>
      <c r="G73" s="187"/>
    </row>
    <row r="74" spans="1:7">
      <c r="A74" s="186"/>
      <c r="B74" s="364"/>
      <c r="C74" s="402" t="s">
        <v>581</v>
      </c>
      <c r="D74" s="186"/>
      <c r="E74" s="409">
        <v>5.5121799999999999</v>
      </c>
      <c r="F74" s="187"/>
      <c r="G74" s="187"/>
    </row>
    <row r="75" spans="1:7">
      <c r="A75" s="186"/>
      <c r="B75" s="364"/>
      <c r="C75" s="401" t="s">
        <v>538</v>
      </c>
      <c r="D75" s="186"/>
      <c r="E75" s="408"/>
      <c r="F75" s="187"/>
      <c r="G75" s="187"/>
    </row>
    <row r="76" spans="1:7">
      <c r="A76" s="186"/>
      <c r="B76" s="364"/>
      <c r="C76" s="402" t="s">
        <v>580</v>
      </c>
      <c r="D76" s="186"/>
      <c r="E76" s="409">
        <v>58.86</v>
      </c>
      <c r="F76" s="187"/>
      <c r="G76" s="187"/>
    </row>
    <row r="77" spans="1:7">
      <c r="A77" s="238">
        <v>11</v>
      </c>
      <c r="B77" s="362" t="s">
        <v>313</v>
      </c>
      <c r="C77" s="400" t="s">
        <v>314</v>
      </c>
      <c r="D77" s="363" t="s">
        <v>205</v>
      </c>
      <c r="E77" s="407">
        <v>321.86090000000002</v>
      </c>
      <c r="F77" s="386"/>
      <c r="G77" s="386"/>
    </row>
    <row r="78" spans="1:7">
      <c r="A78" s="186"/>
      <c r="B78" s="364"/>
      <c r="C78" s="401" t="s">
        <v>543</v>
      </c>
      <c r="D78" s="186"/>
      <c r="E78" s="408"/>
      <c r="F78" s="187"/>
      <c r="G78" s="187"/>
    </row>
    <row r="79" spans="1:7">
      <c r="A79" s="186"/>
      <c r="B79" s="364"/>
      <c r="C79" s="402" t="s">
        <v>582</v>
      </c>
      <c r="D79" s="186"/>
      <c r="E79" s="409">
        <v>27.5609</v>
      </c>
      <c r="F79" s="187"/>
      <c r="G79" s="187"/>
    </row>
    <row r="80" spans="1:7">
      <c r="A80" s="186"/>
      <c r="B80" s="364"/>
      <c r="C80" s="401" t="s">
        <v>538</v>
      </c>
      <c r="D80" s="186"/>
      <c r="E80" s="408"/>
      <c r="F80" s="187"/>
      <c r="G80" s="187"/>
    </row>
    <row r="81" spans="1:7">
      <c r="A81" s="186"/>
      <c r="B81" s="364"/>
      <c r="C81" s="402" t="s">
        <v>583</v>
      </c>
      <c r="D81" s="186"/>
      <c r="E81" s="409">
        <v>294.3</v>
      </c>
      <c r="F81" s="187"/>
      <c r="G81" s="187"/>
    </row>
    <row r="82" spans="1:7">
      <c r="A82" s="238">
        <v>12</v>
      </c>
      <c r="B82" s="362" t="s">
        <v>311</v>
      </c>
      <c r="C82" s="400" t="s">
        <v>315</v>
      </c>
      <c r="D82" s="363" t="s">
        <v>205</v>
      </c>
      <c r="E82" s="407">
        <v>15.268000000000001</v>
      </c>
      <c r="F82" s="386"/>
      <c r="G82" s="386"/>
    </row>
    <row r="83" spans="1:7">
      <c r="A83" s="186"/>
      <c r="B83" s="364"/>
      <c r="C83" s="401" t="s">
        <v>561</v>
      </c>
      <c r="D83" s="186"/>
      <c r="E83" s="408"/>
      <c r="F83" s="187"/>
      <c r="G83" s="187"/>
    </row>
    <row r="84" spans="1:7">
      <c r="A84" s="186"/>
      <c r="B84" s="364"/>
      <c r="C84" s="402" t="s">
        <v>579</v>
      </c>
      <c r="D84" s="186"/>
      <c r="E84" s="409">
        <v>15.268000000000001</v>
      </c>
      <c r="F84" s="187"/>
      <c r="G84" s="187"/>
    </row>
    <row r="85" spans="1:7">
      <c r="A85" s="238">
        <v>13</v>
      </c>
      <c r="B85" s="362" t="s">
        <v>316</v>
      </c>
      <c r="C85" s="400" t="s">
        <v>317</v>
      </c>
      <c r="D85" s="363" t="s">
        <v>205</v>
      </c>
      <c r="E85" s="407">
        <v>106.876</v>
      </c>
      <c r="F85" s="386"/>
      <c r="G85" s="386"/>
    </row>
    <row r="86" spans="1:7">
      <c r="A86" s="186"/>
      <c r="B86" s="364"/>
      <c r="C86" s="401" t="s">
        <v>561</v>
      </c>
      <c r="D86" s="186"/>
      <c r="E86" s="408"/>
      <c r="F86" s="187"/>
      <c r="G86" s="187"/>
    </row>
    <row r="87" spans="1:7">
      <c r="A87" s="186"/>
      <c r="B87" s="364"/>
      <c r="C87" s="402" t="s">
        <v>584</v>
      </c>
      <c r="D87" s="186"/>
      <c r="E87" s="409">
        <v>106.876</v>
      </c>
      <c r="F87" s="187"/>
      <c r="G87" s="187"/>
    </row>
    <row r="88" spans="1:7">
      <c r="A88" s="238">
        <v>14</v>
      </c>
      <c r="B88" s="362" t="s">
        <v>318</v>
      </c>
      <c r="C88" s="400" t="s">
        <v>319</v>
      </c>
      <c r="D88" s="363" t="s">
        <v>205</v>
      </c>
      <c r="E88" s="407">
        <v>64.37218</v>
      </c>
      <c r="F88" s="386"/>
      <c r="G88" s="386"/>
    </row>
    <row r="89" spans="1:7">
      <c r="A89" s="186"/>
      <c r="B89" s="364"/>
      <c r="C89" s="401" t="s">
        <v>543</v>
      </c>
      <c r="D89" s="186"/>
      <c r="E89" s="408"/>
      <c r="F89" s="187"/>
      <c r="G89" s="187"/>
    </row>
    <row r="90" spans="1:7">
      <c r="A90" s="186"/>
      <c r="B90" s="364"/>
      <c r="C90" s="402" t="s">
        <v>581</v>
      </c>
      <c r="D90" s="186"/>
      <c r="E90" s="409">
        <v>5.5121799999999999</v>
      </c>
      <c r="F90" s="187"/>
      <c r="G90" s="187"/>
    </row>
    <row r="91" spans="1:7">
      <c r="A91" s="186"/>
      <c r="B91" s="364"/>
      <c r="C91" s="401" t="s">
        <v>538</v>
      </c>
      <c r="D91" s="186"/>
      <c r="E91" s="408"/>
      <c r="F91" s="187"/>
      <c r="G91" s="187"/>
    </row>
    <row r="92" spans="1:7">
      <c r="A92" s="186"/>
      <c r="B92" s="364"/>
      <c r="C92" s="402" t="s">
        <v>580</v>
      </c>
      <c r="D92" s="186"/>
      <c r="E92" s="409">
        <v>58.86</v>
      </c>
      <c r="F92" s="187"/>
      <c r="G92" s="187"/>
    </row>
    <row r="93" spans="1:7">
      <c r="A93" s="238">
        <v>15</v>
      </c>
      <c r="B93" s="362" t="s">
        <v>320</v>
      </c>
      <c r="C93" s="400" t="s">
        <v>321</v>
      </c>
      <c r="D93" s="363" t="s">
        <v>205</v>
      </c>
      <c r="E93" s="407">
        <v>7.1040000000000001</v>
      </c>
      <c r="F93" s="386"/>
      <c r="G93" s="386"/>
    </row>
    <row r="94" spans="1:7">
      <c r="A94" s="186"/>
      <c r="B94" s="364"/>
      <c r="C94" s="401" t="s">
        <v>561</v>
      </c>
      <c r="D94" s="186"/>
      <c r="E94" s="408"/>
      <c r="F94" s="187"/>
      <c r="G94" s="187"/>
    </row>
    <row r="95" spans="1:7">
      <c r="A95" s="186"/>
      <c r="B95" s="364"/>
      <c r="C95" s="402" t="s">
        <v>585</v>
      </c>
      <c r="D95" s="186"/>
      <c r="E95" s="409">
        <v>7.1040000000000001</v>
      </c>
      <c r="F95" s="187"/>
      <c r="G95" s="187"/>
    </row>
    <row r="96" spans="1:7">
      <c r="A96" s="238">
        <v>16</v>
      </c>
      <c r="B96" s="362" t="s">
        <v>700</v>
      </c>
      <c r="C96" s="400" t="s">
        <v>701</v>
      </c>
      <c r="D96" s="363" t="s">
        <v>205</v>
      </c>
      <c r="E96" s="407">
        <v>7.8179999999999996</v>
      </c>
      <c r="F96" s="386"/>
      <c r="G96" s="386"/>
    </row>
    <row r="97" spans="1:7">
      <c r="A97" s="186"/>
      <c r="B97" s="364"/>
      <c r="C97" s="401" t="s">
        <v>561</v>
      </c>
      <c r="D97" s="186"/>
      <c r="E97" s="408"/>
      <c r="F97" s="187"/>
      <c r="G97" s="187"/>
    </row>
    <row r="98" spans="1:7">
      <c r="A98" s="186"/>
      <c r="B98" s="364"/>
      <c r="C98" s="402" t="s">
        <v>586</v>
      </c>
      <c r="D98" s="186"/>
      <c r="E98" s="409">
        <v>0.15</v>
      </c>
      <c r="F98" s="187"/>
      <c r="G98" s="187"/>
    </row>
    <row r="99" spans="1:7">
      <c r="A99" s="186"/>
      <c r="B99" s="364"/>
      <c r="C99" s="401" t="s">
        <v>543</v>
      </c>
      <c r="D99" s="186"/>
      <c r="E99" s="408"/>
      <c r="F99" s="187"/>
      <c r="G99" s="187"/>
    </row>
    <row r="100" spans="1:7">
      <c r="A100" s="186"/>
      <c r="B100" s="364"/>
      <c r="C100" s="402" t="s">
        <v>587</v>
      </c>
      <c r="D100" s="186"/>
      <c r="E100" s="409">
        <v>9.1080000000000005</v>
      </c>
      <c r="F100" s="187"/>
      <c r="G100" s="187"/>
    </row>
    <row r="101" spans="1:7">
      <c r="A101" s="186"/>
      <c r="B101" s="364"/>
      <c r="C101" s="401" t="s">
        <v>547</v>
      </c>
      <c r="D101" s="186"/>
      <c r="E101" s="408"/>
      <c r="F101" s="187"/>
      <c r="G101" s="187"/>
    </row>
    <row r="102" spans="1:7">
      <c r="A102" s="186"/>
      <c r="B102" s="364"/>
      <c r="C102" s="402" t="s">
        <v>588</v>
      </c>
      <c r="D102" s="186"/>
      <c r="E102" s="409">
        <v>2.1960000000000002</v>
      </c>
      <c r="F102" s="187"/>
      <c r="G102" s="187"/>
    </row>
    <row r="103" spans="1:7">
      <c r="A103" s="186"/>
      <c r="B103" s="364"/>
      <c r="C103" s="401" t="s">
        <v>549</v>
      </c>
      <c r="D103" s="186"/>
      <c r="E103" s="408"/>
      <c r="F103" s="187"/>
      <c r="G103" s="187"/>
    </row>
    <row r="104" spans="1:7">
      <c r="A104" s="186"/>
      <c r="B104" s="364"/>
      <c r="C104" s="402" t="s">
        <v>589</v>
      </c>
      <c r="D104" s="186"/>
      <c r="E104" s="409">
        <v>11.016</v>
      </c>
      <c r="F104" s="187"/>
      <c r="G104" s="187"/>
    </row>
    <row r="105" spans="1:7">
      <c r="A105" s="186"/>
      <c r="B105" s="364"/>
      <c r="C105" s="401" t="s">
        <v>551</v>
      </c>
      <c r="D105" s="186"/>
      <c r="E105" s="408"/>
      <c r="F105" s="187"/>
      <c r="G105" s="187"/>
    </row>
    <row r="106" spans="1:7">
      <c r="A106" s="186"/>
      <c r="B106" s="364"/>
      <c r="C106" s="402" t="s">
        <v>590</v>
      </c>
      <c r="D106" s="186"/>
      <c r="E106" s="409">
        <v>17.748000000000001</v>
      </c>
      <c r="F106" s="187"/>
      <c r="G106" s="187"/>
    </row>
    <row r="107" spans="1:7">
      <c r="A107" s="186"/>
      <c r="B107" s="364"/>
      <c r="C107" s="401" t="s">
        <v>553</v>
      </c>
      <c r="D107" s="186"/>
      <c r="E107" s="408"/>
      <c r="F107" s="187"/>
      <c r="G107" s="187"/>
    </row>
    <row r="108" spans="1:7">
      <c r="A108" s="186"/>
      <c r="B108" s="364"/>
      <c r="C108" s="402" t="s">
        <v>591</v>
      </c>
      <c r="D108" s="186"/>
      <c r="E108" s="409">
        <v>10.8</v>
      </c>
      <c r="F108" s="187"/>
      <c r="G108" s="187"/>
    </row>
    <row r="109" spans="1:7">
      <c r="A109" s="186"/>
      <c r="B109" s="364"/>
      <c r="C109" s="401" t="s">
        <v>555</v>
      </c>
      <c r="D109" s="186"/>
      <c r="E109" s="408"/>
      <c r="F109" s="187"/>
      <c r="G109" s="187"/>
    </row>
    <row r="110" spans="1:7">
      <c r="A110" s="186"/>
      <c r="B110" s="364"/>
      <c r="C110" s="402" t="s">
        <v>592</v>
      </c>
      <c r="D110" s="186"/>
      <c r="E110" s="409">
        <v>13.14</v>
      </c>
      <c r="F110" s="187"/>
      <c r="G110" s="187"/>
    </row>
    <row r="111" spans="1:7">
      <c r="A111" s="186"/>
      <c r="B111" s="364"/>
      <c r="C111" s="401" t="s">
        <v>538</v>
      </c>
      <c r="D111" s="186"/>
      <c r="E111" s="408"/>
      <c r="F111" s="187"/>
      <c r="G111" s="187"/>
    </row>
    <row r="112" spans="1:7">
      <c r="A112" s="186"/>
      <c r="B112" s="364"/>
      <c r="C112" s="402" t="s">
        <v>593</v>
      </c>
      <c r="D112" s="186"/>
      <c r="E112" s="409">
        <v>-58.86</v>
      </c>
      <c r="F112" s="187"/>
      <c r="G112" s="187"/>
    </row>
    <row r="113" spans="1:7">
      <c r="A113" s="186"/>
      <c r="B113" s="364"/>
      <c r="C113" s="401" t="s">
        <v>559</v>
      </c>
      <c r="D113" s="186"/>
      <c r="E113" s="408"/>
      <c r="F113" s="187"/>
      <c r="G113" s="187"/>
    </row>
    <row r="114" spans="1:7">
      <c r="A114" s="186"/>
      <c r="B114" s="364"/>
      <c r="C114" s="402" t="s">
        <v>594</v>
      </c>
      <c r="D114" s="186"/>
      <c r="E114" s="409">
        <v>2.52</v>
      </c>
      <c r="F114" s="187"/>
      <c r="G114" s="187"/>
    </row>
    <row r="115" spans="1:7">
      <c r="A115" s="238">
        <v>17</v>
      </c>
      <c r="B115" s="362" t="s">
        <v>322</v>
      </c>
      <c r="C115" s="400" t="s">
        <v>323</v>
      </c>
      <c r="D115" s="363" t="s">
        <v>205</v>
      </c>
      <c r="E115" s="407">
        <v>64.37218</v>
      </c>
      <c r="F115" s="386"/>
      <c r="G115" s="386"/>
    </row>
    <row r="116" spans="1:7">
      <c r="A116" s="186"/>
      <c r="B116" s="364"/>
      <c r="C116" s="401" t="s">
        <v>538</v>
      </c>
      <c r="D116" s="186"/>
      <c r="E116" s="408"/>
      <c r="F116" s="187"/>
      <c r="G116" s="187"/>
    </row>
    <row r="117" spans="1:7">
      <c r="A117" s="186"/>
      <c r="B117" s="364"/>
      <c r="C117" s="402" t="s">
        <v>595</v>
      </c>
      <c r="D117" s="186"/>
      <c r="E117" s="409">
        <v>64.37218</v>
      </c>
      <c r="F117" s="187"/>
      <c r="G117" s="187"/>
    </row>
    <row r="118" spans="1:7">
      <c r="A118" s="238">
        <v>18</v>
      </c>
      <c r="B118" s="362" t="s">
        <v>324</v>
      </c>
      <c r="C118" s="400" t="s">
        <v>325</v>
      </c>
      <c r="D118" s="363" t="s">
        <v>205</v>
      </c>
      <c r="E118" s="407">
        <v>15.268000000000001</v>
      </c>
      <c r="F118" s="386"/>
      <c r="G118" s="386"/>
    </row>
    <row r="119" spans="1:7">
      <c r="A119" s="186"/>
      <c r="B119" s="364"/>
      <c r="C119" s="401" t="s">
        <v>561</v>
      </c>
      <c r="D119" s="186"/>
      <c r="E119" s="408"/>
      <c r="F119" s="187"/>
      <c r="G119" s="187"/>
    </row>
    <row r="120" spans="1:7">
      <c r="A120" s="186"/>
      <c r="B120" s="364"/>
      <c r="C120" s="402" t="s">
        <v>579</v>
      </c>
      <c r="D120" s="186"/>
      <c r="E120" s="409">
        <v>15.268000000000001</v>
      </c>
      <c r="F120" s="187"/>
      <c r="G120" s="187"/>
    </row>
    <row r="121" spans="1:7">
      <c r="A121" s="387"/>
      <c r="B121" s="388" t="s">
        <v>195</v>
      </c>
      <c r="C121" s="389" t="s">
        <v>596</v>
      </c>
      <c r="D121" s="387"/>
      <c r="E121" s="411"/>
      <c r="F121" s="389"/>
      <c r="G121" s="390">
        <v>116.83799999999999</v>
      </c>
    </row>
    <row r="122" spans="1:7">
      <c r="A122" s="174" t="s">
        <v>200</v>
      </c>
      <c r="B122" s="175">
        <v>210</v>
      </c>
      <c r="C122" s="399" t="s">
        <v>326</v>
      </c>
      <c r="D122" s="186"/>
      <c r="E122" s="406"/>
      <c r="F122" s="385" t="s">
        <v>597</v>
      </c>
      <c r="G122" s="187"/>
    </row>
    <row r="123" spans="1:7">
      <c r="A123" s="238">
        <v>19</v>
      </c>
      <c r="B123" s="362" t="s">
        <v>327</v>
      </c>
      <c r="C123" s="400" t="s">
        <v>328</v>
      </c>
      <c r="D123" s="363" t="s">
        <v>205</v>
      </c>
      <c r="E123" s="407">
        <v>14.545999999999999</v>
      </c>
      <c r="F123" s="386">
        <v>23.71</v>
      </c>
      <c r="G123" s="386"/>
    </row>
    <row r="124" spans="1:7">
      <c r="A124" s="186"/>
      <c r="B124" s="364"/>
      <c r="C124" s="401" t="s">
        <v>561</v>
      </c>
      <c r="D124" s="186"/>
      <c r="E124" s="408"/>
      <c r="F124" s="187"/>
      <c r="G124" s="187"/>
    </row>
    <row r="125" spans="1:7">
      <c r="A125" s="186"/>
      <c r="B125" s="364"/>
      <c r="C125" s="402" t="s">
        <v>598</v>
      </c>
      <c r="D125" s="186"/>
      <c r="E125" s="410">
        <v>3.246</v>
      </c>
      <c r="F125" s="187"/>
      <c r="G125" s="187"/>
    </row>
    <row r="126" spans="1:7">
      <c r="A126" s="186"/>
      <c r="B126" s="364"/>
      <c r="C126" s="402" t="s">
        <v>599</v>
      </c>
      <c r="D126" s="186"/>
      <c r="E126" s="410">
        <v>1.49</v>
      </c>
      <c r="F126" s="187"/>
      <c r="G126" s="187"/>
    </row>
    <row r="127" spans="1:7">
      <c r="A127" s="186"/>
      <c r="B127" s="364"/>
      <c r="C127" s="401" t="s">
        <v>578</v>
      </c>
      <c r="D127" s="186"/>
      <c r="E127" s="408">
        <v>4.7359999999999998</v>
      </c>
      <c r="F127" s="187"/>
      <c r="G127" s="187"/>
    </row>
    <row r="128" spans="1:7">
      <c r="A128" s="186"/>
      <c r="B128" s="364"/>
      <c r="C128" s="401" t="s">
        <v>538</v>
      </c>
      <c r="D128" s="186"/>
      <c r="E128" s="408"/>
      <c r="F128" s="187"/>
      <c r="G128" s="187"/>
    </row>
    <row r="129" spans="1:7">
      <c r="A129" s="186"/>
      <c r="B129" s="364"/>
      <c r="C129" s="402" t="s">
        <v>600</v>
      </c>
      <c r="D129" s="186"/>
      <c r="E129" s="409">
        <v>9.81</v>
      </c>
      <c r="F129" s="187"/>
      <c r="G129" s="187"/>
    </row>
    <row r="130" spans="1:7">
      <c r="A130" s="238">
        <v>20</v>
      </c>
      <c r="B130" s="362" t="s">
        <v>327</v>
      </c>
      <c r="C130" s="400" t="s">
        <v>329</v>
      </c>
      <c r="D130" s="363" t="s">
        <v>205</v>
      </c>
      <c r="E130" s="407">
        <v>51.417999999999999</v>
      </c>
      <c r="F130" s="386">
        <v>85.611000000000004</v>
      </c>
      <c r="G130" s="386"/>
    </row>
    <row r="131" spans="1:7">
      <c r="A131" s="186"/>
      <c r="B131" s="364"/>
      <c r="C131" s="401" t="s">
        <v>561</v>
      </c>
      <c r="D131" s="186"/>
      <c r="E131" s="408"/>
      <c r="F131" s="187"/>
      <c r="G131" s="187"/>
    </row>
    <row r="132" spans="1:7">
      <c r="A132" s="186"/>
      <c r="B132" s="364"/>
      <c r="C132" s="402" t="s">
        <v>601</v>
      </c>
      <c r="D132" s="186"/>
      <c r="E132" s="410">
        <v>1.623</v>
      </c>
      <c r="F132" s="187"/>
      <c r="G132" s="187"/>
    </row>
    <row r="133" spans="1:7">
      <c r="A133" s="186"/>
      <c r="B133" s="364"/>
      <c r="C133" s="402" t="s">
        <v>602</v>
      </c>
      <c r="D133" s="186"/>
      <c r="E133" s="410">
        <v>0.745</v>
      </c>
      <c r="F133" s="187"/>
      <c r="G133" s="187"/>
    </row>
    <row r="134" spans="1:7">
      <c r="A134" s="186"/>
      <c r="B134" s="364"/>
      <c r="C134" s="401" t="s">
        <v>578</v>
      </c>
      <c r="D134" s="186"/>
      <c r="E134" s="408">
        <v>2.3679999999999999</v>
      </c>
      <c r="F134" s="187"/>
      <c r="G134" s="187"/>
    </row>
    <row r="135" spans="1:7">
      <c r="A135" s="186"/>
      <c r="B135" s="364"/>
      <c r="C135" s="401" t="s">
        <v>538</v>
      </c>
      <c r="D135" s="186"/>
      <c r="E135" s="408"/>
      <c r="F135" s="187"/>
      <c r="G135" s="187"/>
    </row>
    <row r="136" spans="1:7">
      <c r="A136" s="186"/>
      <c r="B136" s="364"/>
      <c r="C136" s="402" t="s">
        <v>603</v>
      </c>
      <c r="D136" s="186"/>
      <c r="E136" s="409">
        <v>49.05</v>
      </c>
      <c r="F136" s="187"/>
      <c r="G136" s="187"/>
    </row>
    <row r="137" spans="1:7">
      <c r="A137" s="238">
        <v>21</v>
      </c>
      <c r="B137" s="362" t="s">
        <v>330</v>
      </c>
      <c r="C137" s="400" t="s">
        <v>331</v>
      </c>
      <c r="D137" s="363" t="s">
        <v>202</v>
      </c>
      <c r="E137" s="407">
        <v>198.5</v>
      </c>
      <c r="F137" s="386"/>
      <c r="G137" s="386"/>
    </row>
    <row r="138" spans="1:7">
      <c r="A138" s="186"/>
      <c r="B138" s="364"/>
      <c r="C138" s="401" t="s">
        <v>561</v>
      </c>
      <c r="D138" s="186"/>
      <c r="E138" s="408"/>
      <c r="F138" s="187"/>
      <c r="G138" s="187"/>
    </row>
    <row r="139" spans="1:7">
      <c r="A139" s="186"/>
      <c r="B139" s="364"/>
      <c r="C139" s="402" t="s">
        <v>604</v>
      </c>
      <c r="D139" s="186"/>
      <c r="E139" s="409">
        <v>35</v>
      </c>
      <c r="F139" s="187"/>
      <c r="G139" s="187"/>
    </row>
    <row r="140" spans="1:7">
      <c r="A140" s="186"/>
      <c r="B140" s="364"/>
      <c r="C140" s="401" t="s">
        <v>538</v>
      </c>
      <c r="D140" s="186"/>
      <c r="E140" s="408"/>
      <c r="F140" s="187"/>
      <c r="G140" s="187"/>
    </row>
    <row r="141" spans="1:7">
      <c r="A141" s="186"/>
      <c r="B141" s="364"/>
      <c r="C141" s="402" t="s">
        <v>605</v>
      </c>
      <c r="D141" s="186"/>
      <c r="E141" s="409">
        <v>163.5</v>
      </c>
      <c r="F141" s="187"/>
      <c r="G141" s="187"/>
    </row>
    <row r="142" spans="1:7">
      <c r="A142" s="238">
        <v>22</v>
      </c>
      <c r="B142" s="362">
        <v>2861122311</v>
      </c>
      <c r="C142" s="400" t="s">
        <v>332</v>
      </c>
      <c r="D142" s="363" t="s">
        <v>202</v>
      </c>
      <c r="E142" s="407">
        <v>210.17500000000001</v>
      </c>
      <c r="F142" s="386">
        <v>0.10100000000000001</v>
      </c>
      <c r="G142" s="386"/>
    </row>
    <row r="143" spans="1:7">
      <c r="A143" s="186"/>
      <c r="B143" s="364"/>
      <c r="C143" s="401" t="s">
        <v>561</v>
      </c>
      <c r="D143" s="186"/>
      <c r="E143" s="408"/>
      <c r="F143" s="187"/>
      <c r="G143" s="187"/>
    </row>
    <row r="144" spans="1:7">
      <c r="A144" s="186"/>
      <c r="B144" s="364"/>
      <c r="C144" s="402" t="s">
        <v>606</v>
      </c>
      <c r="D144" s="186"/>
      <c r="E144" s="409">
        <v>38.5</v>
      </c>
      <c r="F144" s="187"/>
      <c r="G144" s="187"/>
    </row>
    <row r="145" spans="1:7">
      <c r="A145" s="186"/>
      <c r="B145" s="364"/>
      <c r="C145" s="401" t="s">
        <v>538</v>
      </c>
      <c r="D145" s="186"/>
      <c r="E145" s="408"/>
      <c r="F145" s="187"/>
      <c r="G145" s="187"/>
    </row>
    <row r="146" spans="1:7">
      <c r="A146" s="186"/>
      <c r="B146" s="364"/>
      <c r="C146" s="402" t="s">
        <v>607</v>
      </c>
      <c r="D146" s="186"/>
      <c r="E146" s="409">
        <v>171.67500000000001</v>
      </c>
      <c r="F146" s="187"/>
      <c r="G146" s="187"/>
    </row>
    <row r="147" spans="1:7">
      <c r="A147" s="238">
        <v>23</v>
      </c>
      <c r="B147" s="362">
        <v>286113101</v>
      </c>
      <c r="C147" s="400" t="s">
        <v>333</v>
      </c>
      <c r="D147" s="363" t="s">
        <v>204</v>
      </c>
      <c r="E147" s="407">
        <v>14</v>
      </c>
      <c r="F147" s="386"/>
      <c r="G147" s="386"/>
    </row>
    <row r="148" spans="1:7">
      <c r="A148" s="186"/>
      <c r="B148" s="364"/>
      <c r="C148" s="401" t="s">
        <v>561</v>
      </c>
      <c r="D148" s="186"/>
      <c r="E148" s="408"/>
      <c r="F148" s="187"/>
      <c r="G148" s="187"/>
    </row>
    <row r="149" spans="1:7">
      <c r="A149" s="186"/>
      <c r="B149" s="364"/>
      <c r="C149" s="402" t="s">
        <v>608</v>
      </c>
      <c r="D149" s="186"/>
      <c r="E149" s="409">
        <v>8</v>
      </c>
      <c r="F149" s="187"/>
      <c r="G149" s="187"/>
    </row>
    <row r="150" spans="1:7">
      <c r="A150" s="186"/>
      <c r="B150" s="364"/>
      <c r="C150" s="401" t="s">
        <v>538</v>
      </c>
      <c r="D150" s="186"/>
      <c r="E150" s="408"/>
      <c r="F150" s="187"/>
      <c r="G150" s="187"/>
    </row>
    <row r="151" spans="1:7">
      <c r="A151" s="186"/>
      <c r="B151" s="364"/>
      <c r="C151" s="402" t="s">
        <v>609</v>
      </c>
      <c r="D151" s="186"/>
      <c r="E151" s="409">
        <v>6</v>
      </c>
      <c r="F151" s="187"/>
      <c r="G151" s="187"/>
    </row>
    <row r="152" spans="1:7">
      <c r="A152" s="238">
        <v>24</v>
      </c>
      <c r="B152" s="362">
        <v>2861131011</v>
      </c>
      <c r="C152" s="400" t="s">
        <v>334</v>
      </c>
      <c r="D152" s="363" t="s">
        <v>204</v>
      </c>
      <c r="E152" s="407">
        <v>7</v>
      </c>
      <c r="F152" s="386"/>
      <c r="G152" s="386"/>
    </row>
    <row r="153" spans="1:7">
      <c r="A153" s="186"/>
      <c r="B153" s="364"/>
      <c r="C153" s="401" t="s">
        <v>561</v>
      </c>
      <c r="D153" s="186"/>
      <c r="E153" s="408"/>
      <c r="F153" s="187"/>
      <c r="G153" s="187"/>
    </row>
    <row r="154" spans="1:7">
      <c r="A154" s="186"/>
      <c r="B154" s="364"/>
      <c r="C154" s="402" t="s">
        <v>610</v>
      </c>
      <c r="D154" s="186"/>
      <c r="E154" s="409">
        <v>7</v>
      </c>
      <c r="F154" s="187"/>
      <c r="G154" s="187"/>
    </row>
    <row r="155" spans="1:7">
      <c r="A155" s="238">
        <v>25</v>
      </c>
      <c r="B155" s="362" t="s">
        <v>335</v>
      </c>
      <c r="C155" s="400" t="s">
        <v>336</v>
      </c>
      <c r="D155" s="363" t="s">
        <v>204</v>
      </c>
      <c r="E155" s="407">
        <v>5</v>
      </c>
      <c r="F155" s="386">
        <v>1.0999999999999999E-2</v>
      </c>
      <c r="G155" s="386"/>
    </row>
    <row r="156" spans="1:7">
      <c r="A156" s="186"/>
      <c r="B156" s="364"/>
      <c r="C156" s="403" t="s">
        <v>337</v>
      </c>
      <c r="D156" s="186"/>
      <c r="E156" s="406"/>
      <c r="F156" s="187"/>
      <c r="G156" s="187"/>
    </row>
    <row r="157" spans="1:7">
      <c r="A157" s="186"/>
      <c r="B157" s="364"/>
      <c r="C157" s="401" t="s">
        <v>561</v>
      </c>
      <c r="D157" s="186"/>
      <c r="E157" s="408"/>
      <c r="F157" s="187"/>
      <c r="G157" s="187"/>
    </row>
    <row r="158" spans="1:7">
      <c r="A158" s="186"/>
      <c r="B158" s="364"/>
      <c r="C158" s="402" t="s">
        <v>611</v>
      </c>
      <c r="D158" s="186"/>
      <c r="E158" s="409">
        <v>2</v>
      </c>
      <c r="F158" s="187"/>
      <c r="G158" s="187"/>
    </row>
    <row r="159" spans="1:7">
      <c r="A159" s="186"/>
      <c r="B159" s="364"/>
      <c r="C159" s="401" t="s">
        <v>538</v>
      </c>
      <c r="D159" s="186"/>
      <c r="E159" s="408"/>
      <c r="F159" s="187"/>
      <c r="G159" s="187"/>
    </row>
    <row r="160" spans="1:7">
      <c r="A160" s="186"/>
      <c r="B160" s="364"/>
      <c r="C160" s="402" t="s">
        <v>612</v>
      </c>
      <c r="D160" s="186"/>
      <c r="E160" s="409">
        <v>3</v>
      </c>
      <c r="F160" s="187"/>
      <c r="G160" s="187"/>
    </row>
    <row r="161" spans="1:7">
      <c r="A161" s="387"/>
      <c r="B161" s="388" t="s">
        <v>195</v>
      </c>
      <c r="C161" s="389" t="s">
        <v>613</v>
      </c>
      <c r="D161" s="387"/>
      <c r="E161" s="411"/>
      <c r="F161" s="390">
        <v>109.43299999999999</v>
      </c>
      <c r="G161" s="389"/>
    </row>
    <row r="162" spans="1:7">
      <c r="A162" s="174" t="s">
        <v>200</v>
      </c>
      <c r="B162" s="175">
        <v>500</v>
      </c>
      <c r="C162" s="399" t="s">
        <v>338</v>
      </c>
      <c r="D162" s="186"/>
      <c r="E162" s="406"/>
      <c r="F162" s="385" t="s">
        <v>614</v>
      </c>
      <c r="G162" s="187"/>
    </row>
    <row r="163" spans="1:7">
      <c r="A163" s="238">
        <v>26</v>
      </c>
      <c r="B163" s="362" t="s">
        <v>339</v>
      </c>
      <c r="C163" s="400" t="s">
        <v>340</v>
      </c>
      <c r="D163" s="363" t="s">
        <v>201</v>
      </c>
      <c r="E163" s="407">
        <v>72.954800000000006</v>
      </c>
      <c r="F163" s="386">
        <v>20.422999999999998</v>
      </c>
      <c r="G163" s="386"/>
    </row>
    <row r="164" spans="1:7">
      <c r="A164" s="186"/>
      <c r="B164" s="364"/>
      <c r="C164" s="401" t="s">
        <v>543</v>
      </c>
      <c r="D164" s="186"/>
      <c r="E164" s="408"/>
      <c r="F164" s="187"/>
      <c r="G164" s="187"/>
    </row>
    <row r="165" spans="1:7">
      <c r="A165" s="186"/>
      <c r="B165" s="364"/>
      <c r="C165" s="402" t="s">
        <v>615</v>
      </c>
      <c r="D165" s="186"/>
      <c r="E165" s="409">
        <v>45.934800000000003</v>
      </c>
      <c r="F165" s="187"/>
      <c r="G165" s="187"/>
    </row>
    <row r="166" spans="1:7">
      <c r="A166" s="186"/>
      <c r="B166" s="364"/>
      <c r="C166" s="401" t="s">
        <v>538</v>
      </c>
      <c r="D166" s="186"/>
      <c r="E166" s="408"/>
      <c r="F166" s="187"/>
      <c r="G166" s="187"/>
    </row>
    <row r="167" spans="1:7">
      <c r="A167" s="186"/>
      <c r="B167" s="364"/>
      <c r="C167" s="402" t="s">
        <v>616</v>
      </c>
      <c r="D167" s="186"/>
      <c r="E167" s="409">
        <v>27.02</v>
      </c>
      <c r="F167" s="187"/>
      <c r="G167" s="187"/>
    </row>
    <row r="168" spans="1:7">
      <c r="A168" s="238">
        <v>27</v>
      </c>
      <c r="B168" s="362" t="s">
        <v>702</v>
      </c>
      <c r="C168" s="400" t="s">
        <v>341</v>
      </c>
      <c r="D168" s="363" t="s">
        <v>201</v>
      </c>
      <c r="E168" s="407">
        <v>21.616</v>
      </c>
      <c r="F168" s="386">
        <v>2.7370000000000001</v>
      </c>
      <c r="G168" s="386"/>
    </row>
    <row r="169" spans="1:7">
      <c r="A169" s="186"/>
      <c r="B169" s="364"/>
      <c r="C169" s="401" t="s">
        <v>538</v>
      </c>
      <c r="D169" s="186"/>
      <c r="E169" s="408"/>
      <c r="F169" s="187"/>
      <c r="G169" s="187"/>
    </row>
    <row r="170" spans="1:7">
      <c r="A170" s="186"/>
      <c r="B170" s="364"/>
      <c r="C170" s="402" t="s">
        <v>617</v>
      </c>
      <c r="D170" s="186"/>
      <c r="E170" s="409">
        <v>21.616</v>
      </c>
      <c r="F170" s="187"/>
      <c r="G170" s="187"/>
    </row>
    <row r="171" spans="1:7">
      <c r="A171" s="238">
        <v>28</v>
      </c>
      <c r="B171" s="362">
        <v>592185620</v>
      </c>
      <c r="C171" s="400" t="s">
        <v>342</v>
      </c>
      <c r="D171" s="363" t="s">
        <v>204</v>
      </c>
      <c r="E171" s="407">
        <v>63.5</v>
      </c>
      <c r="F171" s="386">
        <v>1.397</v>
      </c>
      <c r="G171" s="386"/>
    </row>
    <row r="172" spans="1:7">
      <c r="A172" s="186"/>
      <c r="B172" s="364"/>
      <c r="C172" s="401" t="s">
        <v>538</v>
      </c>
      <c r="D172" s="186"/>
      <c r="E172" s="408"/>
      <c r="F172" s="187"/>
      <c r="G172" s="187"/>
    </row>
    <row r="173" spans="1:7">
      <c r="A173" s="186"/>
      <c r="B173" s="364"/>
      <c r="C173" s="402" t="s">
        <v>618</v>
      </c>
      <c r="D173" s="186"/>
      <c r="E173" s="410">
        <v>63.5</v>
      </c>
      <c r="F173" s="187"/>
      <c r="G173" s="187"/>
    </row>
    <row r="174" spans="1:7">
      <c r="A174" s="186"/>
      <c r="B174" s="364"/>
      <c r="C174" s="401" t="s">
        <v>619</v>
      </c>
      <c r="D174" s="186"/>
      <c r="E174" s="408">
        <v>63.5</v>
      </c>
      <c r="F174" s="187"/>
      <c r="G174" s="187"/>
    </row>
    <row r="175" spans="1:7">
      <c r="A175" s="238">
        <v>29</v>
      </c>
      <c r="B175" s="362">
        <v>592462021</v>
      </c>
      <c r="C175" s="400" t="s">
        <v>343</v>
      </c>
      <c r="D175" s="363" t="s">
        <v>201</v>
      </c>
      <c r="E175" s="407">
        <v>211</v>
      </c>
      <c r="F175" s="386">
        <v>18.356999999999999</v>
      </c>
      <c r="G175" s="386"/>
    </row>
    <row r="176" spans="1:7">
      <c r="A176" s="186"/>
      <c r="B176" s="364"/>
      <c r="C176" s="401" t="s">
        <v>543</v>
      </c>
      <c r="D176" s="186"/>
      <c r="E176" s="408"/>
      <c r="F176" s="187"/>
      <c r="G176" s="187"/>
    </row>
    <row r="177" spans="1:7">
      <c r="A177" s="186"/>
      <c r="B177" s="364"/>
      <c r="C177" s="402" t="s">
        <v>620</v>
      </c>
      <c r="D177" s="186"/>
      <c r="E177" s="409">
        <v>47</v>
      </c>
      <c r="F177" s="187"/>
      <c r="G177" s="187"/>
    </row>
    <row r="178" spans="1:7">
      <c r="A178" s="186"/>
      <c r="B178" s="364"/>
      <c r="C178" s="401" t="s">
        <v>538</v>
      </c>
      <c r="D178" s="186"/>
      <c r="E178" s="408"/>
      <c r="F178" s="187"/>
      <c r="G178" s="187"/>
    </row>
    <row r="179" spans="1:7">
      <c r="A179" s="186"/>
      <c r="B179" s="364"/>
      <c r="C179" s="402" t="s">
        <v>621</v>
      </c>
      <c r="D179" s="186"/>
      <c r="E179" s="410">
        <v>164</v>
      </c>
      <c r="F179" s="187"/>
      <c r="G179" s="187"/>
    </row>
    <row r="180" spans="1:7">
      <c r="A180" s="186"/>
      <c r="B180" s="364"/>
      <c r="C180" s="401" t="s">
        <v>619</v>
      </c>
      <c r="D180" s="186"/>
      <c r="E180" s="408">
        <v>164</v>
      </c>
      <c r="F180" s="187"/>
      <c r="G180" s="187"/>
    </row>
    <row r="181" spans="1:7">
      <c r="A181" s="238">
        <v>30</v>
      </c>
      <c r="B181" s="362" t="s">
        <v>344</v>
      </c>
      <c r="C181" s="400" t="s">
        <v>345</v>
      </c>
      <c r="D181" s="363" t="s">
        <v>201</v>
      </c>
      <c r="E181" s="407">
        <v>206.5548</v>
      </c>
      <c r="F181" s="386">
        <v>10.534000000000001</v>
      </c>
      <c r="G181" s="386"/>
    </row>
    <row r="182" spans="1:7">
      <c r="A182" s="186"/>
      <c r="B182" s="364"/>
      <c r="C182" s="401" t="s">
        <v>543</v>
      </c>
      <c r="D182" s="186"/>
      <c r="E182" s="408"/>
      <c r="F182" s="187"/>
      <c r="G182" s="187"/>
    </row>
    <row r="183" spans="1:7">
      <c r="A183" s="186"/>
      <c r="B183" s="364"/>
      <c r="C183" s="402" t="s">
        <v>622</v>
      </c>
      <c r="D183" s="186"/>
      <c r="E183" s="409">
        <v>45.934800000000003</v>
      </c>
      <c r="F183" s="187"/>
      <c r="G183" s="187"/>
    </row>
    <row r="184" spans="1:7">
      <c r="A184" s="186"/>
      <c r="B184" s="364"/>
      <c r="C184" s="401" t="s">
        <v>538</v>
      </c>
      <c r="D184" s="186"/>
      <c r="E184" s="408"/>
      <c r="F184" s="187"/>
      <c r="G184" s="187"/>
    </row>
    <row r="185" spans="1:7">
      <c r="A185" s="186"/>
      <c r="B185" s="364"/>
      <c r="C185" s="402" t="s">
        <v>623</v>
      </c>
      <c r="D185" s="186"/>
      <c r="E185" s="409">
        <v>160.62</v>
      </c>
      <c r="F185" s="187"/>
      <c r="G185" s="187"/>
    </row>
    <row r="186" spans="1:7">
      <c r="A186" s="238">
        <v>31</v>
      </c>
      <c r="B186" s="362" t="s">
        <v>346</v>
      </c>
      <c r="C186" s="400" t="s">
        <v>347</v>
      </c>
      <c r="D186" s="363" t="s">
        <v>201</v>
      </c>
      <c r="E186" s="407">
        <v>45.934800000000003</v>
      </c>
      <c r="F186" s="386"/>
      <c r="G186" s="386"/>
    </row>
    <row r="187" spans="1:7">
      <c r="A187" s="186"/>
      <c r="B187" s="364"/>
      <c r="C187" s="401" t="s">
        <v>543</v>
      </c>
      <c r="D187" s="186"/>
      <c r="E187" s="408"/>
      <c r="F187" s="187"/>
      <c r="G187" s="187"/>
    </row>
    <row r="188" spans="1:7">
      <c r="A188" s="186"/>
      <c r="B188" s="364"/>
      <c r="C188" s="402" t="s">
        <v>622</v>
      </c>
      <c r="D188" s="186"/>
      <c r="E188" s="409">
        <v>45.934800000000003</v>
      </c>
      <c r="F188" s="187"/>
      <c r="G188" s="187"/>
    </row>
    <row r="189" spans="1:7">
      <c r="A189" s="238">
        <v>32</v>
      </c>
      <c r="B189" s="362" t="s">
        <v>348</v>
      </c>
      <c r="C189" s="400" t="s">
        <v>349</v>
      </c>
      <c r="D189" s="363" t="s">
        <v>202</v>
      </c>
      <c r="E189" s="407">
        <v>35</v>
      </c>
      <c r="F189" s="386">
        <v>10.154999999999999</v>
      </c>
      <c r="G189" s="386"/>
    </row>
    <row r="190" spans="1:7">
      <c r="A190" s="186"/>
      <c r="B190" s="364"/>
      <c r="C190" s="401" t="s">
        <v>538</v>
      </c>
      <c r="D190" s="186"/>
      <c r="E190" s="408"/>
      <c r="F190" s="187"/>
      <c r="G190" s="187"/>
    </row>
    <row r="191" spans="1:7">
      <c r="A191" s="186"/>
      <c r="B191" s="364"/>
      <c r="C191" s="402" t="s">
        <v>624</v>
      </c>
      <c r="D191" s="186"/>
      <c r="E191" s="409">
        <v>35</v>
      </c>
      <c r="F191" s="187"/>
      <c r="G191" s="187"/>
    </row>
    <row r="192" spans="1:7">
      <c r="A192" s="238">
        <v>33</v>
      </c>
      <c r="B192" s="362" t="s">
        <v>350</v>
      </c>
      <c r="C192" s="400" t="s">
        <v>351</v>
      </c>
      <c r="D192" s="363" t="s">
        <v>202</v>
      </c>
      <c r="E192" s="407">
        <v>62.02</v>
      </c>
      <c r="F192" s="386">
        <v>7.7489999999999997</v>
      </c>
      <c r="G192" s="386"/>
    </row>
    <row r="193" spans="1:7">
      <c r="A193" s="186"/>
      <c r="B193" s="364"/>
      <c r="C193" s="403" t="s">
        <v>352</v>
      </c>
      <c r="D193" s="186"/>
      <c r="E193" s="406"/>
      <c r="F193" s="187"/>
      <c r="G193" s="187"/>
    </row>
    <row r="194" spans="1:7">
      <c r="A194" s="186"/>
      <c r="B194" s="364"/>
      <c r="C194" s="401" t="s">
        <v>538</v>
      </c>
      <c r="D194" s="186"/>
      <c r="E194" s="408"/>
      <c r="F194" s="187"/>
      <c r="G194" s="187"/>
    </row>
    <row r="195" spans="1:7">
      <c r="A195" s="186"/>
      <c r="B195" s="364"/>
      <c r="C195" s="402" t="s">
        <v>625</v>
      </c>
      <c r="D195" s="186"/>
      <c r="E195" s="410">
        <v>27.02</v>
      </c>
      <c r="F195" s="187"/>
      <c r="G195" s="187"/>
    </row>
    <row r="196" spans="1:7">
      <c r="A196" s="186"/>
      <c r="B196" s="364"/>
      <c r="C196" s="402" t="s">
        <v>624</v>
      </c>
      <c r="D196" s="186"/>
      <c r="E196" s="410">
        <v>35</v>
      </c>
      <c r="F196" s="187"/>
      <c r="G196" s="187"/>
    </row>
    <row r="197" spans="1:7">
      <c r="A197" s="186"/>
      <c r="B197" s="364"/>
      <c r="C197" s="401" t="s">
        <v>619</v>
      </c>
      <c r="D197" s="186"/>
      <c r="E197" s="408">
        <v>62.02</v>
      </c>
      <c r="F197" s="187"/>
      <c r="G197" s="187"/>
    </row>
    <row r="198" spans="1:7">
      <c r="A198" s="238">
        <v>34</v>
      </c>
      <c r="B198" s="362" t="s">
        <v>353</v>
      </c>
      <c r="C198" s="400" t="s">
        <v>354</v>
      </c>
      <c r="D198" s="363" t="s">
        <v>202</v>
      </c>
      <c r="E198" s="407">
        <v>60.3</v>
      </c>
      <c r="F198" s="386">
        <v>11.127000000000001</v>
      </c>
      <c r="G198" s="386"/>
    </row>
    <row r="199" spans="1:7">
      <c r="A199" s="186"/>
      <c r="B199" s="364"/>
      <c r="C199" s="401" t="s">
        <v>538</v>
      </c>
      <c r="D199" s="186"/>
      <c r="E199" s="408"/>
      <c r="F199" s="187"/>
      <c r="G199" s="187"/>
    </row>
    <row r="200" spans="1:7">
      <c r="A200" s="186"/>
      <c r="B200" s="364"/>
      <c r="C200" s="402" t="s">
        <v>626</v>
      </c>
      <c r="D200" s="186"/>
      <c r="E200" s="409">
        <v>60.3</v>
      </c>
      <c r="F200" s="187"/>
      <c r="G200" s="187"/>
    </row>
    <row r="201" spans="1:7">
      <c r="A201" s="238">
        <v>35</v>
      </c>
      <c r="B201" s="362" t="s">
        <v>232</v>
      </c>
      <c r="C201" s="400" t="s">
        <v>355</v>
      </c>
      <c r="D201" s="363" t="s">
        <v>203</v>
      </c>
      <c r="E201" s="407">
        <v>82.478999999999999</v>
      </c>
      <c r="F201" s="386"/>
      <c r="G201" s="386"/>
    </row>
    <row r="202" spans="1:7">
      <c r="A202" s="186"/>
      <c r="B202" s="364"/>
      <c r="C202" s="401" t="s">
        <v>557</v>
      </c>
      <c r="D202" s="186"/>
      <c r="E202" s="408"/>
      <c r="F202" s="187"/>
      <c r="G202" s="187"/>
    </row>
    <row r="203" spans="1:7">
      <c r="A203" s="186"/>
      <c r="B203" s="364"/>
      <c r="C203" s="402" t="s">
        <v>627</v>
      </c>
      <c r="D203" s="186"/>
      <c r="E203" s="409">
        <v>82.478999999999999</v>
      </c>
      <c r="F203" s="187"/>
      <c r="G203" s="187"/>
    </row>
    <row r="204" spans="1:7">
      <c r="A204" s="387"/>
      <c r="B204" s="388" t="s">
        <v>195</v>
      </c>
      <c r="C204" s="389" t="s">
        <v>628</v>
      </c>
      <c r="D204" s="387"/>
      <c r="E204" s="411"/>
      <c r="F204" s="390">
        <v>82.478999999999985</v>
      </c>
      <c r="G204" s="389"/>
    </row>
    <row r="205" spans="1:7">
      <c r="A205" s="174" t="s">
        <v>200</v>
      </c>
      <c r="B205" s="175">
        <v>610</v>
      </c>
      <c r="C205" s="399" t="s">
        <v>629</v>
      </c>
      <c r="D205" s="186"/>
      <c r="E205" s="406"/>
      <c r="F205" s="385" t="s">
        <v>630</v>
      </c>
      <c r="G205" s="187"/>
    </row>
    <row r="206" spans="1:7">
      <c r="A206" s="238">
        <v>36</v>
      </c>
      <c r="B206" s="362" t="s">
        <v>703</v>
      </c>
      <c r="C206" s="400" t="s">
        <v>704</v>
      </c>
      <c r="D206" s="363" t="s">
        <v>202</v>
      </c>
      <c r="E206" s="407">
        <v>412.84</v>
      </c>
      <c r="F206" s="386"/>
      <c r="G206" s="386"/>
    </row>
    <row r="207" spans="1:7">
      <c r="A207" s="186"/>
      <c r="B207" s="364"/>
      <c r="C207" s="401" t="s">
        <v>631</v>
      </c>
      <c r="D207" s="186"/>
      <c r="E207" s="408"/>
      <c r="F207" s="187"/>
      <c r="G207" s="187"/>
    </row>
    <row r="208" spans="1:7">
      <c r="A208" s="186"/>
      <c r="B208" s="364"/>
      <c r="C208" s="402" t="s">
        <v>632</v>
      </c>
      <c r="D208" s="186"/>
      <c r="E208" s="409">
        <v>412.84</v>
      </c>
      <c r="F208" s="187"/>
      <c r="G208" s="187"/>
    </row>
    <row r="209" spans="1:7">
      <c r="A209" s="238">
        <v>37</v>
      </c>
      <c r="B209" s="362" t="s">
        <v>217</v>
      </c>
      <c r="C209" s="400" t="s">
        <v>240</v>
      </c>
      <c r="D209" s="363" t="s">
        <v>201</v>
      </c>
      <c r="E209" s="407">
        <v>125.2811</v>
      </c>
      <c r="F209" s="386">
        <v>8.0000000000000002E-3</v>
      </c>
      <c r="G209" s="386"/>
    </row>
    <row r="210" spans="1:7">
      <c r="A210" s="186"/>
      <c r="B210" s="364"/>
      <c r="C210" s="401" t="s">
        <v>631</v>
      </c>
      <c r="D210" s="186"/>
      <c r="E210" s="408"/>
      <c r="F210" s="187"/>
      <c r="G210" s="187"/>
    </row>
    <row r="211" spans="1:7">
      <c r="A211" s="186"/>
      <c r="B211" s="364"/>
      <c r="C211" s="402" t="s">
        <v>633</v>
      </c>
      <c r="D211" s="186"/>
      <c r="E211" s="409">
        <v>125.2811</v>
      </c>
      <c r="F211" s="187"/>
      <c r="G211" s="187"/>
    </row>
    <row r="212" spans="1:7">
      <c r="A212" s="238">
        <v>38</v>
      </c>
      <c r="B212" s="362" t="s">
        <v>705</v>
      </c>
      <c r="C212" s="400" t="s">
        <v>706</v>
      </c>
      <c r="D212" s="363" t="s">
        <v>201</v>
      </c>
      <c r="E212" s="407">
        <v>103.76</v>
      </c>
      <c r="F212" s="386">
        <v>0.79700000000000004</v>
      </c>
      <c r="G212" s="386"/>
    </row>
    <row r="213" spans="1:7">
      <c r="A213" s="186"/>
      <c r="B213" s="364"/>
      <c r="C213" s="403" t="s">
        <v>707</v>
      </c>
      <c r="D213" s="186"/>
      <c r="E213" s="406"/>
      <c r="F213" s="187"/>
      <c r="G213" s="187"/>
    </row>
    <row r="214" spans="1:7">
      <c r="A214" s="186"/>
      <c r="B214" s="364"/>
      <c r="C214" s="401" t="s">
        <v>561</v>
      </c>
      <c r="D214" s="186"/>
      <c r="E214" s="408"/>
      <c r="F214" s="187"/>
      <c r="G214" s="187"/>
    </row>
    <row r="215" spans="1:7">
      <c r="A215" s="186"/>
      <c r="B215" s="364"/>
      <c r="C215" s="402" t="s">
        <v>634</v>
      </c>
      <c r="D215" s="186"/>
      <c r="E215" s="409">
        <v>103.76</v>
      </c>
      <c r="F215" s="187"/>
      <c r="G215" s="187"/>
    </row>
    <row r="216" spans="1:7">
      <c r="A216" s="238">
        <v>39</v>
      </c>
      <c r="B216" s="362" t="s">
        <v>708</v>
      </c>
      <c r="C216" s="400" t="s">
        <v>709</v>
      </c>
      <c r="D216" s="363" t="s">
        <v>201</v>
      </c>
      <c r="E216" s="407">
        <v>537.98699999999997</v>
      </c>
      <c r="F216" s="386">
        <v>23.747</v>
      </c>
      <c r="G216" s="386"/>
    </row>
    <row r="217" spans="1:7">
      <c r="A217" s="186"/>
      <c r="B217" s="364"/>
      <c r="C217" s="401" t="s">
        <v>561</v>
      </c>
      <c r="D217" s="186"/>
      <c r="E217" s="408"/>
      <c r="F217" s="187"/>
      <c r="G217" s="187"/>
    </row>
    <row r="218" spans="1:7">
      <c r="A218" s="186"/>
      <c r="B218" s="364"/>
      <c r="C218" s="402" t="s">
        <v>635</v>
      </c>
      <c r="D218" s="186"/>
      <c r="E218" s="409">
        <v>537.98699999999997</v>
      </c>
      <c r="F218" s="187"/>
      <c r="G218" s="187"/>
    </row>
    <row r="219" spans="1:7">
      <c r="A219" s="238">
        <v>40</v>
      </c>
      <c r="B219" s="362" t="s">
        <v>356</v>
      </c>
      <c r="C219" s="400" t="s">
        <v>357</v>
      </c>
      <c r="D219" s="363" t="s">
        <v>201</v>
      </c>
      <c r="E219" s="407">
        <v>11.45</v>
      </c>
      <c r="F219" s="386">
        <v>0.64200000000000002</v>
      </c>
      <c r="G219" s="386"/>
    </row>
    <row r="220" spans="1:7">
      <c r="A220" s="186"/>
      <c r="B220" s="364"/>
      <c r="C220" s="401" t="s">
        <v>561</v>
      </c>
      <c r="D220" s="186"/>
      <c r="E220" s="408"/>
      <c r="F220" s="187"/>
      <c r="G220" s="187"/>
    </row>
    <row r="221" spans="1:7">
      <c r="A221" s="186"/>
      <c r="B221" s="364"/>
      <c r="C221" s="402" t="s">
        <v>636</v>
      </c>
      <c r="D221" s="186"/>
      <c r="E221" s="409">
        <v>11.45</v>
      </c>
      <c r="F221" s="187"/>
      <c r="G221" s="187"/>
    </row>
    <row r="222" spans="1:7">
      <c r="A222" s="238">
        <v>41</v>
      </c>
      <c r="B222" s="362" t="s">
        <v>710</v>
      </c>
      <c r="C222" s="400" t="s">
        <v>711</v>
      </c>
      <c r="D222" s="363" t="s">
        <v>201</v>
      </c>
      <c r="E222" s="407">
        <v>123.852</v>
      </c>
      <c r="F222" s="386">
        <v>4</v>
      </c>
      <c r="G222" s="386"/>
    </row>
    <row r="223" spans="1:7">
      <c r="A223" s="186"/>
      <c r="B223" s="364"/>
      <c r="C223" s="401" t="s">
        <v>561</v>
      </c>
      <c r="D223" s="186"/>
      <c r="E223" s="408"/>
      <c r="F223" s="187"/>
      <c r="G223" s="187"/>
    </row>
    <row r="224" spans="1:7">
      <c r="A224" s="186"/>
      <c r="B224" s="364"/>
      <c r="C224" s="402" t="s">
        <v>637</v>
      </c>
      <c r="D224" s="186"/>
      <c r="E224" s="410">
        <v>6.2759999999999998</v>
      </c>
      <c r="F224" s="187"/>
      <c r="G224" s="187"/>
    </row>
    <row r="225" spans="1:7">
      <c r="A225" s="186"/>
      <c r="B225" s="364"/>
      <c r="C225" s="402" t="s">
        <v>638</v>
      </c>
      <c r="D225" s="186"/>
      <c r="E225" s="410">
        <v>3.0840000000000001</v>
      </c>
      <c r="F225" s="187"/>
      <c r="G225" s="187"/>
    </row>
    <row r="226" spans="1:7">
      <c r="A226" s="186"/>
      <c r="B226" s="364"/>
      <c r="C226" s="402" t="s">
        <v>639</v>
      </c>
      <c r="D226" s="186"/>
      <c r="E226" s="410">
        <v>1.617</v>
      </c>
      <c r="F226" s="187"/>
      <c r="G226" s="187"/>
    </row>
    <row r="227" spans="1:7">
      <c r="A227" s="186"/>
      <c r="B227" s="364"/>
      <c r="C227" s="401" t="s">
        <v>578</v>
      </c>
      <c r="D227" s="186"/>
      <c r="E227" s="408">
        <v>10.977</v>
      </c>
      <c r="F227" s="187"/>
      <c r="G227" s="187"/>
    </row>
    <row r="228" spans="1:7">
      <c r="A228" s="186"/>
      <c r="B228" s="364"/>
      <c r="C228" s="401" t="s">
        <v>640</v>
      </c>
      <c r="D228" s="186"/>
      <c r="E228" s="408"/>
      <c r="F228" s="187"/>
      <c r="G228" s="187"/>
    </row>
    <row r="229" spans="1:7">
      <c r="A229" s="186"/>
      <c r="B229" s="364"/>
      <c r="C229" s="402" t="s">
        <v>641</v>
      </c>
      <c r="D229" s="186"/>
      <c r="E229" s="409">
        <v>11.25</v>
      </c>
      <c r="F229" s="187"/>
      <c r="G229" s="187"/>
    </row>
    <row r="230" spans="1:7">
      <c r="A230" s="186"/>
      <c r="B230" s="364"/>
      <c r="C230" s="401" t="s">
        <v>543</v>
      </c>
      <c r="D230" s="186"/>
      <c r="E230" s="408"/>
      <c r="F230" s="187"/>
      <c r="G230" s="187"/>
    </row>
    <row r="231" spans="1:7">
      <c r="A231" s="186"/>
      <c r="B231" s="364"/>
      <c r="C231" s="402" t="s">
        <v>642</v>
      </c>
      <c r="D231" s="186"/>
      <c r="E231" s="409">
        <v>4.2809999999999997</v>
      </c>
      <c r="F231" s="187"/>
      <c r="G231" s="187"/>
    </row>
    <row r="232" spans="1:7">
      <c r="A232" s="186"/>
      <c r="B232" s="364"/>
      <c r="C232" s="401" t="s">
        <v>643</v>
      </c>
      <c r="D232" s="186"/>
      <c r="E232" s="408"/>
      <c r="F232" s="187"/>
      <c r="G232" s="187"/>
    </row>
    <row r="233" spans="1:7">
      <c r="A233" s="186"/>
      <c r="B233" s="364"/>
      <c r="C233" s="402" t="s">
        <v>644</v>
      </c>
      <c r="D233" s="186"/>
      <c r="E233" s="410">
        <v>3.9</v>
      </c>
      <c r="F233" s="187"/>
      <c r="G233" s="187"/>
    </row>
    <row r="234" spans="1:7">
      <c r="A234" s="186"/>
      <c r="B234" s="364"/>
      <c r="C234" s="402" t="s">
        <v>645</v>
      </c>
      <c r="D234" s="186"/>
      <c r="E234" s="410">
        <v>4.9770000000000003</v>
      </c>
      <c r="F234" s="187"/>
      <c r="G234" s="187"/>
    </row>
    <row r="235" spans="1:7">
      <c r="A235" s="186"/>
      <c r="B235" s="364"/>
      <c r="C235" s="401" t="s">
        <v>646</v>
      </c>
      <c r="D235" s="186"/>
      <c r="E235" s="408">
        <v>8.8770000000000007</v>
      </c>
      <c r="F235" s="187"/>
      <c r="G235" s="187"/>
    </row>
    <row r="236" spans="1:7">
      <c r="A236" s="186"/>
      <c r="B236" s="364"/>
      <c r="C236" s="401" t="s">
        <v>549</v>
      </c>
      <c r="D236" s="186"/>
      <c r="E236" s="408"/>
      <c r="F236" s="187"/>
      <c r="G236" s="187"/>
    </row>
    <row r="237" spans="1:7">
      <c r="A237" s="186"/>
      <c r="B237" s="364"/>
      <c r="C237" s="402" t="s">
        <v>647</v>
      </c>
      <c r="D237" s="186"/>
      <c r="E237" s="410">
        <v>9.51</v>
      </c>
      <c r="F237" s="187"/>
      <c r="G237" s="187"/>
    </row>
    <row r="238" spans="1:7">
      <c r="A238" s="186"/>
      <c r="B238" s="364"/>
      <c r="C238" s="402" t="s">
        <v>648</v>
      </c>
      <c r="D238" s="186"/>
      <c r="E238" s="410">
        <v>12.15</v>
      </c>
      <c r="F238" s="187"/>
      <c r="G238" s="187"/>
    </row>
    <row r="239" spans="1:7">
      <c r="A239" s="186"/>
      <c r="B239" s="364"/>
      <c r="C239" s="401" t="s">
        <v>649</v>
      </c>
      <c r="D239" s="186"/>
      <c r="E239" s="408">
        <v>21.66</v>
      </c>
      <c r="F239" s="187"/>
      <c r="G239" s="187"/>
    </row>
    <row r="240" spans="1:7">
      <c r="A240" s="186"/>
      <c r="B240" s="364"/>
      <c r="C240" s="401" t="s">
        <v>551</v>
      </c>
      <c r="D240" s="186"/>
      <c r="E240" s="408"/>
      <c r="F240" s="187"/>
      <c r="G240" s="187"/>
    </row>
    <row r="241" spans="1:7">
      <c r="A241" s="186"/>
      <c r="B241" s="364"/>
      <c r="C241" s="402" t="s">
        <v>650</v>
      </c>
      <c r="D241" s="186"/>
      <c r="E241" s="410">
        <v>11.25</v>
      </c>
      <c r="F241" s="187"/>
      <c r="G241" s="187"/>
    </row>
    <row r="242" spans="1:7">
      <c r="A242" s="186"/>
      <c r="B242" s="364"/>
      <c r="C242" s="402" t="s">
        <v>651</v>
      </c>
      <c r="D242" s="186"/>
      <c r="E242" s="410">
        <v>1.8420000000000001</v>
      </c>
      <c r="F242" s="187"/>
      <c r="G242" s="187"/>
    </row>
    <row r="243" spans="1:7">
      <c r="A243" s="186"/>
      <c r="B243" s="364"/>
      <c r="C243" s="401" t="s">
        <v>652</v>
      </c>
      <c r="D243" s="186"/>
      <c r="E243" s="408">
        <v>13.092000000000001</v>
      </c>
      <c r="F243" s="187"/>
      <c r="G243" s="187"/>
    </row>
    <row r="244" spans="1:7">
      <c r="A244" s="186"/>
      <c r="B244" s="364"/>
      <c r="C244" s="401" t="s">
        <v>553</v>
      </c>
      <c r="D244" s="186"/>
      <c r="E244" s="408"/>
      <c r="F244" s="187"/>
      <c r="G244" s="187"/>
    </row>
    <row r="245" spans="1:7">
      <c r="A245" s="186"/>
      <c r="B245" s="364"/>
      <c r="C245" s="402" t="s">
        <v>653</v>
      </c>
      <c r="D245" s="186"/>
      <c r="E245" s="410">
        <v>15.51</v>
      </c>
      <c r="F245" s="187"/>
      <c r="G245" s="187"/>
    </row>
    <row r="246" spans="1:7">
      <c r="A246" s="186"/>
      <c r="B246" s="364"/>
      <c r="C246" s="402" t="s">
        <v>654</v>
      </c>
      <c r="D246" s="186"/>
      <c r="E246" s="410">
        <v>9.2850000000000001</v>
      </c>
      <c r="F246" s="187"/>
      <c r="G246" s="187"/>
    </row>
    <row r="247" spans="1:7">
      <c r="A247" s="186"/>
      <c r="B247" s="364"/>
      <c r="C247" s="402" t="s">
        <v>655</v>
      </c>
      <c r="D247" s="186"/>
      <c r="E247" s="410">
        <v>10.776</v>
      </c>
      <c r="F247" s="187"/>
      <c r="G247" s="187"/>
    </row>
    <row r="248" spans="1:7">
      <c r="A248" s="186"/>
      <c r="B248" s="364"/>
      <c r="C248" s="401" t="s">
        <v>656</v>
      </c>
      <c r="D248" s="186"/>
      <c r="E248" s="408">
        <v>35.570999999999998</v>
      </c>
      <c r="F248" s="187"/>
      <c r="G248" s="187"/>
    </row>
    <row r="249" spans="1:7">
      <c r="A249" s="186"/>
      <c r="B249" s="364"/>
      <c r="C249" s="401" t="s">
        <v>555</v>
      </c>
      <c r="D249" s="186"/>
      <c r="E249" s="408"/>
      <c r="F249" s="187"/>
      <c r="G249" s="187"/>
    </row>
    <row r="250" spans="1:7">
      <c r="A250" s="186"/>
      <c r="B250" s="364"/>
      <c r="C250" s="402" t="s">
        <v>650</v>
      </c>
      <c r="D250" s="186"/>
      <c r="E250" s="410">
        <v>11.25</v>
      </c>
      <c r="F250" s="187"/>
      <c r="G250" s="187"/>
    </row>
    <row r="251" spans="1:7">
      <c r="A251" s="186"/>
      <c r="B251" s="364"/>
      <c r="C251" s="402" t="s">
        <v>657</v>
      </c>
      <c r="D251" s="186"/>
      <c r="E251" s="410">
        <v>6.8940000000000001</v>
      </c>
      <c r="F251" s="187"/>
      <c r="G251" s="187"/>
    </row>
    <row r="252" spans="1:7">
      <c r="A252" s="186"/>
      <c r="B252" s="364"/>
      <c r="C252" s="401" t="s">
        <v>658</v>
      </c>
      <c r="D252" s="186"/>
      <c r="E252" s="408">
        <v>18.143999999999998</v>
      </c>
      <c r="F252" s="187"/>
      <c r="G252" s="187"/>
    </row>
    <row r="253" spans="1:7">
      <c r="A253" s="238">
        <v>42</v>
      </c>
      <c r="B253" s="362" t="s">
        <v>358</v>
      </c>
      <c r="C253" s="400" t="s">
        <v>359</v>
      </c>
      <c r="D253" s="363" t="s">
        <v>201</v>
      </c>
      <c r="E253" s="407">
        <v>90.977999999999994</v>
      </c>
      <c r="F253" s="386">
        <v>0.57799999999999996</v>
      </c>
      <c r="G253" s="386"/>
    </row>
    <row r="254" spans="1:7">
      <c r="A254" s="186"/>
      <c r="B254" s="364"/>
      <c r="C254" s="401" t="s">
        <v>659</v>
      </c>
      <c r="D254" s="186"/>
      <c r="E254" s="408"/>
      <c r="F254" s="187"/>
      <c r="G254" s="187"/>
    </row>
    <row r="255" spans="1:7">
      <c r="A255" s="186"/>
      <c r="B255" s="364"/>
      <c r="C255" s="402" t="s">
        <v>660</v>
      </c>
      <c r="D255" s="186"/>
      <c r="E255" s="409">
        <v>90.977999999999994</v>
      </c>
      <c r="F255" s="187"/>
      <c r="G255" s="187"/>
    </row>
    <row r="256" spans="1:7">
      <c r="A256" s="238">
        <v>43</v>
      </c>
      <c r="B256" s="362" t="s">
        <v>219</v>
      </c>
      <c r="C256" s="400" t="s">
        <v>241</v>
      </c>
      <c r="D256" s="363" t="s">
        <v>202</v>
      </c>
      <c r="E256" s="407">
        <v>412.84</v>
      </c>
      <c r="F256" s="386">
        <v>0.19</v>
      </c>
      <c r="G256" s="386"/>
    </row>
    <row r="257" spans="1:7">
      <c r="A257" s="186"/>
      <c r="B257" s="364"/>
      <c r="C257" s="401" t="s">
        <v>631</v>
      </c>
      <c r="D257" s="186"/>
      <c r="E257" s="408"/>
      <c r="F257" s="187"/>
      <c r="G257" s="187"/>
    </row>
    <row r="258" spans="1:7">
      <c r="A258" s="186"/>
      <c r="B258" s="364"/>
      <c r="C258" s="402" t="s">
        <v>661</v>
      </c>
      <c r="D258" s="186"/>
      <c r="E258" s="409">
        <v>412.84</v>
      </c>
      <c r="F258" s="187"/>
      <c r="G258" s="187"/>
    </row>
    <row r="259" spans="1:7">
      <c r="A259" s="238">
        <v>44</v>
      </c>
      <c r="B259" s="362" t="s">
        <v>703</v>
      </c>
      <c r="C259" s="400" t="s">
        <v>360</v>
      </c>
      <c r="D259" s="363" t="s">
        <v>201</v>
      </c>
      <c r="E259" s="407">
        <v>90.977999999999994</v>
      </c>
      <c r="F259" s="386">
        <v>0.28799999999999998</v>
      </c>
      <c r="G259" s="386"/>
    </row>
    <row r="260" spans="1:7">
      <c r="A260" s="186"/>
      <c r="B260" s="364"/>
      <c r="C260" s="401" t="s">
        <v>659</v>
      </c>
      <c r="D260" s="186"/>
      <c r="E260" s="408"/>
      <c r="F260" s="187"/>
      <c r="G260" s="187"/>
    </row>
    <row r="261" spans="1:7">
      <c r="A261" s="186"/>
      <c r="B261" s="364"/>
      <c r="C261" s="402" t="s">
        <v>662</v>
      </c>
      <c r="D261" s="186"/>
      <c r="E261" s="409">
        <v>90.977999999999994</v>
      </c>
      <c r="F261" s="187"/>
      <c r="G261" s="187"/>
    </row>
    <row r="262" spans="1:7">
      <c r="A262" s="238">
        <v>45</v>
      </c>
      <c r="B262" s="362" t="s">
        <v>712</v>
      </c>
      <c r="C262" s="400" t="s">
        <v>713</v>
      </c>
      <c r="D262" s="363" t="s">
        <v>201</v>
      </c>
      <c r="E262" s="407">
        <v>103.76</v>
      </c>
      <c r="F262" s="386"/>
      <c r="G262" s="386"/>
    </row>
    <row r="263" spans="1:7">
      <c r="A263" s="186"/>
      <c r="B263" s="364"/>
      <c r="C263" s="403" t="s">
        <v>707</v>
      </c>
      <c r="D263" s="186"/>
      <c r="E263" s="406"/>
      <c r="F263" s="187"/>
      <c r="G263" s="187"/>
    </row>
    <row r="264" spans="1:7">
      <c r="A264" s="186"/>
      <c r="B264" s="364"/>
      <c r="C264" s="401" t="s">
        <v>561</v>
      </c>
      <c r="D264" s="186"/>
      <c r="E264" s="408"/>
      <c r="F264" s="187"/>
      <c r="G264" s="187"/>
    </row>
    <row r="265" spans="1:7">
      <c r="A265" s="186"/>
      <c r="B265" s="364"/>
      <c r="C265" s="402" t="s">
        <v>634</v>
      </c>
      <c r="D265" s="186"/>
      <c r="E265" s="409">
        <v>103.76</v>
      </c>
      <c r="F265" s="187"/>
      <c r="G265" s="187"/>
    </row>
    <row r="266" spans="1:7">
      <c r="A266" s="238">
        <v>46</v>
      </c>
      <c r="B266" s="362" t="s">
        <v>218</v>
      </c>
      <c r="C266" s="400" t="s">
        <v>714</v>
      </c>
      <c r="D266" s="363" t="s">
        <v>201</v>
      </c>
      <c r="E266" s="407">
        <v>103.76</v>
      </c>
      <c r="F266" s="386">
        <v>2.0110000000000001</v>
      </c>
      <c r="G266" s="386"/>
    </row>
    <row r="267" spans="1:7">
      <c r="A267" s="186"/>
      <c r="B267" s="364"/>
      <c r="C267" s="403" t="s">
        <v>707</v>
      </c>
      <c r="D267" s="186"/>
      <c r="E267" s="406"/>
      <c r="F267" s="187"/>
      <c r="G267" s="187"/>
    </row>
    <row r="268" spans="1:7">
      <c r="A268" s="186"/>
      <c r="B268" s="364"/>
      <c r="C268" s="401" t="s">
        <v>561</v>
      </c>
      <c r="D268" s="186"/>
      <c r="E268" s="408"/>
      <c r="F268" s="187"/>
      <c r="G268" s="187"/>
    </row>
    <row r="269" spans="1:7">
      <c r="A269" s="186"/>
      <c r="B269" s="364"/>
      <c r="C269" s="402" t="s">
        <v>663</v>
      </c>
      <c r="D269" s="186"/>
      <c r="E269" s="410">
        <v>65.56</v>
      </c>
      <c r="F269" s="187"/>
      <c r="G269" s="187"/>
    </row>
    <row r="270" spans="1:7">
      <c r="A270" s="186"/>
      <c r="B270" s="364"/>
      <c r="C270" s="402" t="s">
        <v>664</v>
      </c>
      <c r="D270" s="186"/>
      <c r="E270" s="410">
        <v>38.200000000000003</v>
      </c>
      <c r="F270" s="187"/>
      <c r="G270" s="187"/>
    </row>
    <row r="271" spans="1:7">
      <c r="A271" s="186"/>
      <c r="B271" s="364"/>
      <c r="C271" s="401" t="s">
        <v>578</v>
      </c>
      <c r="D271" s="186"/>
      <c r="E271" s="408">
        <v>103.76</v>
      </c>
      <c r="F271" s="187"/>
      <c r="G271" s="187"/>
    </row>
    <row r="272" spans="1:7">
      <c r="A272" s="387"/>
      <c r="B272" s="388" t="s">
        <v>195</v>
      </c>
      <c r="C272" s="389" t="s">
        <v>665</v>
      </c>
      <c r="D272" s="387"/>
      <c r="E272" s="411"/>
      <c r="F272" s="390">
        <v>32.261000000000003</v>
      </c>
      <c r="G272" s="389"/>
    </row>
    <row r="273" spans="1:7">
      <c r="A273" s="174" t="s">
        <v>200</v>
      </c>
      <c r="B273" s="175">
        <v>620</v>
      </c>
      <c r="C273" s="399" t="s">
        <v>666</v>
      </c>
      <c r="D273" s="186"/>
      <c r="E273" s="406"/>
      <c r="F273" s="385" t="s">
        <v>667</v>
      </c>
      <c r="G273" s="187"/>
    </row>
    <row r="274" spans="1:7">
      <c r="A274" s="238">
        <v>47</v>
      </c>
      <c r="B274" s="362" t="s">
        <v>221</v>
      </c>
      <c r="C274" s="400" t="s">
        <v>715</v>
      </c>
      <c r="D274" s="363" t="s">
        <v>201</v>
      </c>
      <c r="E274" s="407">
        <v>85.2</v>
      </c>
      <c r="F274" s="386">
        <v>0.498</v>
      </c>
      <c r="G274" s="386"/>
    </row>
    <row r="275" spans="1:7">
      <c r="A275" s="186"/>
      <c r="B275" s="364"/>
      <c r="C275" s="401" t="s">
        <v>543</v>
      </c>
      <c r="D275" s="186"/>
      <c r="E275" s="408"/>
      <c r="F275" s="187"/>
      <c r="G275" s="187"/>
    </row>
    <row r="276" spans="1:7">
      <c r="A276" s="186"/>
      <c r="B276" s="364"/>
      <c r="C276" s="402" t="s">
        <v>668</v>
      </c>
      <c r="D276" s="186"/>
      <c r="E276" s="409">
        <v>18</v>
      </c>
      <c r="F276" s="187"/>
      <c r="G276" s="187"/>
    </row>
    <row r="277" spans="1:7">
      <c r="A277" s="186"/>
      <c r="B277" s="364"/>
      <c r="C277" s="401" t="s">
        <v>547</v>
      </c>
      <c r="D277" s="186"/>
      <c r="E277" s="408"/>
      <c r="F277" s="187"/>
      <c r="G277" s="187"/>
    </row>
    <row r="278" spans="1:7">
      <c r="A278" s="186"/>
      <c r="B278" s="364"/>
      <c r="C278" s="402" t="s">
        <v>669</v>
      </c>
      <c r="D278" s="186"/>
      <c r="E278" s="409">
        <v>1.5</v>
      </c>
      <c r="F278" s="187"/>
      <c r="G278" s="187"/>
    </row>
    <row r="279" spans="1:7">
      <c r="A279" s="186"/>
      <c r="B279" s="364"/>
      <c r="C279" s="401" t="s">
        <v>549</v>
      </c>
      <c r="D279" s="186"/>
      <c r="E279" s="408"/>
      <c r="F279" s="187"/>
      <c r="G279" s="187"/>
    </row>
    <row r="280" spans="1:7">
      <c r="A280" s="186"/>
      <c r="B280" s="364"/>
      <c r="C280" s="402" t="s">
        <v>670</v>
      </c>
      <c r="D280" s="186"/>
      <c r="E280" s="409">
        <v>19</v>
      </c>
      <c r="F280" s="187"/>
      <c r="G280" s="187"/>
    </row>
    <row r="281" spans="1:7">
      <c r="A281" s="186"/>
      <c r="B281" s="364"/>
      <c r="C281" s="401" t="s">
        <v>551</v>
      </c>
      <c r="D281" s="186"/>
      <c r="E281" s="408"/>
      <c r="F281" s="187"/>
      <c r="G281" s="187"/>
    </row>
    <row r="282" spans="1:7">
      <c r="A282" s="186"/>
      <c r="B282" s="364"/>
      <c r="C282" s="402" t="s">
        <v>671</v>
      </c>
      <c r="D282" s="186"/>
      <c r="E282" s="409">
        <v>17</v>
      </c>
      <c r="F282" s="187"/>
      <c r="G282" s="187"/>
    </row>
    <row r="283" spans="1:7">
      <c r="A283" s="186"/>
      <c r="B283" s="364"/>
      <c r="C283" s="401" t="s">
        <v>553</v>
      </c>
      <c r="D283" s="186"/>
      <c r="E283" s="408"/>
      <c r="F283" s="187"/>
      <c r="G283" s="187"/>
    </row>
    <row r="284" spans="1:7">
      <c r="A284" s="186"/>
      <c r="B284" s="364"/>
      <c r="C284" s="402" t="s">
        <v>672</v>
      </c>
      <c r="D284" s="186"/>
      <c r="E284" s="409">
        <v>14.5</v>
      </c>
      <c r="F284" s="187"/>
      <c r="G284" s="187"/>
    </row>
    <row r="285" spans="1:7">
      <c r="A285" s="186"/>
      <c r="B285" s="364"/>
      <c r="C285" s="401" t="s">
        <v>555</v>
      </c>
      <c r="D285" s="186"/>
      <c r="E285" s="408"/>
      <c r="F285" s="187"/>
      <c r="G285" s="187"/>
    </row>
    <row r="286" spans="1:7">
      <c r="A286" s="186"/>
      <c r="B286" s="364"/>
      <c r="C286" s="402" t="s">
        <v>673</v>
      </c>
      <c r="D286" s="186"/>
      <c r="E286" s="409">
        <v>13.2</v>
      </c>
      <c r="F286" s="187"/>
      <c r="G286" s="187"/>
    </row>
    <row r="287" spans="1:7">
      <c r="A287" s="186"/>
      <c r="B287" s="364"/>
      <c r="C287" s="401" t="s">
        <v>559</v>
      </c>
      <c r="D287" s="186"/>
      <c r="E287" s="408"/>
      <c r="F287" s="187"/>
      <c r="G287" s="187"/>
    </row>
    <row r="288" spans="1:7">
      <c r="A288" s="186"/>
      <c r="B288" s="364"/>
      <c r="C288" s="402" t="s">
        <v>674</v>
      </c>
      <c r="D288" s="186"/>
      <c r="E288" s="409">
        <v>2</v>
      </c>
      <c r="F288" s="187"/>
      <c r="G288" s="187"/>
    </row>
    <row r="289" spans="1:7">
      <c r="A289" s="238">
        <v>48</v>
      </c>
      <c r="B289" s="362" t="s">
        <v>716</v>
      </c>
      <c r="C289" s="400" t="s">
        <v>717</v>
      </c>
      <c r="D289" s="363" t="s">
        <v>202</v>
      </c>
      <c r="E289" s="407">
        <v>446.42</v>
      </c>
      <c r="F289" s="386"/>
      <c r="G289" s="386"/>
    </row>
    <row r="290" spans="1:7">
      <c r="A290" s="186"/>
      <c r="B290" s="364"/>
      <c r="C290" s="401" t="s">
        <v>561</v>
      </c>
      <c r="D290" s="186"/>
      <c r="E290" s="408"/>
      <c r="F290" s="187"/>
      <c r="G290" s="187"/>
    </row>
    <row r="291" spans="1:7">
      <c r="A291" s="186"/>
      <c r="B291" s="364"/>
      <c r="C291" s="402" t="s">
        <v>675</v>
      </c>
      <c r="D291" s="186"/>
      <c r="E291" s="410">
        <v>26.44</v>
      </c>
      <c r="F291" s="187"/>
      <c r="G291" s="187"/>
    </row>
    <row r="292" spans="1:7">
      <c r="A292" s="186"/>
      <c r="B292" s="364"/>
      <c r="C292" s="402" t="s">
        <v>676</v>
      </c>
      <c r="D292" s="186"/>
      <c r="E292" s="410">
        <v>13.76</v>
      </c>
      <c r="F292" s="187"/>
      <c r="G292" s="187"/>
    </row>
    <row r="293" spans="1:7">
      <c r="A293" s="186"/>
      <c r="B293" s="364"/>
      <c r="C293" s="401" t="s">
        <v>578</v>
      </c>
      <c r="D293" s="186"/>
      <c r="E293" s="408">
        <v>40.200000000000003</v>
      </c>
      <c r="F293" s="187"/>
      <c r="G293" s="187"/>
    </row>
    <row r="294" spans="1:7">
      <c r="A294" s="186"/>
      <c r="B294" s="364"/>
      <c r="C294" s="401" t="s">
        <v>640</v>
      </c>
      <c r="D294" s="186"/>
      <c r="E294" s="408"/>
      <c r="F294" s="187"/>
      <c r="G294" s="187"/>
    </row>
    <row r="295" spans="1:7">
      <c r="A295" s="186"/>
      <c r="B295" s="364"/>
      <c r="C295" s="402" t="s">
        <v>677</v>
      </c>
      <c r="D295" s="186"/>
      <c r="E295" s="409">
        <v>37.5</v>
      </c>
      <c r="F295" s="187"/>
      <c r="G295" s="187"/>
    </row>
    <row r="296" spans="1:7">
      <c r="A296" s="186"/>
      <c r="B296" s="364"/>
      <c r="C296" s="401" t="s">
        <v>543</v>
      </c>
      <c r="D296" s="186"/>
      <c r="E296" s="408"/>
      <c r="F296" s="187"/>
      <c r="G296" s="187"/>
    </row>
    <row r="297" spans="1:7">
      <c r="A297" s="186"/>
      <c r="B297" s="364"/>
      <c r="C297" s="402" t="s">
        <v>678</v>
      </c>
      <c r="D297" s="186"/>
      <c r="E297" s="409">
        <v>18.739999999999998</v>
      </c>
      <c r="F297" s="187"/>
      <c r="G297" s="187"/>
    </row>
    <row r="298" spans="1:7">
      <c r="A298" s="186"/>
      <c r="B298" s="364"/>
      <c r="C298" s="401" t="s">
        <v>643</v>
      </c>
      <c r="D298" s="186"/>
      <c r="E298" s="408"/>
      <c r="F298" s="187"/>
      <c r="G298" s="187"/>
    </row>
    <row r="299" spans="1:7">
      <c r="A299" s="186"/>
      <c r="B299" s="364"/>
      <c r="C299" s="402" t="s">
        <v>679</v>
      </c>
      <c r="D299" s="186"/>
      <c r="E299" s="410">
        <v>12.4</v>
      </c>
      <c r="F299" s="187"/>
      <c r="G299" s="187"/>
    </row>
    <row r="300" spans="1:7">
      <c r="A300" s="186"/>
      <c r="B300" s="364"/>
      <c r="C300" s="402" t="s">
        <v>680</v>
      </c>
      <c r="D300" s="186"/>
      <c r="E300" s="410">
        <v>4.7</v>
      </c>
      <c r="F300" s="187"/>
      <c r="G300" s="187"/>
    </row>
    <row r="301" spans="1:7">
      <c r="A301" s="186"/>
      <c r="B301" s="364"/>
      <c r="C301" s="402" t="s">
        <v>681</v>
      </c>
      <c r="D301" s="186"/>
      <c r="E301" s="410">
        <v>22.22</v>
      </c>
      <c r="F301" s="187"/>
      <c r="G301" s="187"/>
    </row>
    <row r="302" spans="1:7">
      <c r="A302" s="186"/>
      <c r="B302" s="364"/>
      <c r="C302" s="401" t="s">
        <v>646</v>
      </c>
      <c r="D302" s="186"/>
      <c r="E302" s="408">
        <v>39.32</v>
      </c>
      <c r="F302" s="187"/>
      <c r="G302" s="187"/>
    </row>
    <row r="303" spans="1:7">
      <c r="A303" s="186"/>
      <c r="B303" s="364"/>
      <c r="C303" s="401" t="s">
        <v>549</v>
      </c>
      <c r="D303" s="186"/>
      <c r="E303" s="408"/>
      <c r="F303" s="187"/>
      <c r="G303" s="187"/>
    </row>
    <row r="304" spans="1:7">
      <c r="A304" s="186"/>
      <c r="B304" s="364"/>
      <c r="C304" s="402" t="s">
        <v>682</v>
      </c>
      <c r="D304" s="186"/>
      <c r="E304" s="410">
        <v>41.6</v>
      </c>
      <c r="F304" s="187"/>
      <c r="G304" s="187"/>
    </row>
    <row r="305" spans="1:7">
      <c r="A305" s="186"/>
      <c r="B305" s="364"/>
      <c r="C305" s="402" t="s">
        <v>683</v>
      </c>
      <c r="D305" s="186"/>
      <c r="E305" s="410">
        <v>51.4</v>
      </c>
      <c r="F305" s="187"/>
      <c r="G305" s="187"/>
    </row>
    <row r="306" spans="1:7">
      <c r="A306" s="186"/>
      <c r="B306" s="364"/>
      <c r="C306" s="401" t="s">
        <v>649</v>
      </c>
      <c r="D306" s="186"/>
      <c r="E306" s="408">
        <v>93</v>
      </c>
      <c r="F306" s="187"/>
      <c r="G306" s="187"/>
    </row>
    <row r="307" spans="1:7">
      <c r="A307" s="186"/>
      <c r="B307" s="364"/>
      <c r="C307" s="401" t="s">
        <v>551</v>
      </c>
      <c r="D307" s="186"/>
      <c r="E307" s="408"/>
      <c r="F307" s="187"/>
      <c r="G307" s="187"/>
    </row>
    <row r="308" spans="1:7">
      <c r="A308" s="186"/>
      <c r="B308" s="364"/>
      <c r="C308" s="402" t="s">
        <v>684</v>
      </c>
      <c r="D308" s="186"/>
      <c r="E308" s="410">
        <v>55</v>
      </c>
      <c r="F308" s="187"/>
      <c r="G308" s="187"/>
    </row>
    <row r="309" spans="1:7">
      <c r="A309" s="186"/>
      <c r="B309" s="364"/>
      <c r="C309" s="402" t="s">
        <v>685</v>
      </c>
      <c r="D309" s="186"/>
      <c r="E309" s="410">
        <v>8.44</v>
      </c>
      <c r="F309" s="187"/>
      <c r="G309" s="187"/>
    </row>
    <row r="310" spans="1:7">
      <c r="A310" s="186"/>
      <c r="B310" s="364"/>
      <c r="C310" s="401" t="s">
        <v>652</v>
      </c>
      <c r="D310" s="186"/>
      <c r="E310" s="408">
        <v>63.44</v>
      </c>
      <c r="F310" s="187"/>
      <c r="G310" s="187"/>
    </row>
    <row r="311" spans="1:7">
      <c r="A311" s="186"/>
      <c r="B311" s="364"/>
      <c r="C311" s="401" t="s">
        <v>553</v>
      </c>
      <c r="D311" s="186"/>
      <c r="E311" s="408"/>
      <c r="F311" s="187"/>
      <c r="G311" s="187"/>
    </row>
    <row r="312" spans="1:7">
      <c r="A312" s="186"/>
      <c r="B312" s="364"/>
      <c r="C312" s="402" t="s">
        <v>686</v>
      </c>
      <c r="D312" s="186"/>
      <c r="E312" s="410">
        <v>41.8</v>
      </c>
      <c r="F312" s="187"/>
      <c r="G312" s="187"/>
    </row>
    <row r="313" spans="1:7">
      <c r="A313" s="186"/>
      <c r="B313" s="364"/>
      <c r="C313" s="402" t="s">
        <v>687</v>
      </c>
      <c r="D313" s="186"/>
      <c r="E313" s="410">
        <v>24</v>
      </c>
      <c r="F313" s="187"/>
      <c r="G313" s="187"/>
    </row>
    <row r="314" spans="1:7">
      <c r="A314" s="186"/>
      <c r="B314" s="364"/>
      <c r="C314" s="402" t="s">
        <v>688</v>
      </c>
      <c r="D314" s="186"/>
      <c r="E314" s="410">
        <v>43.52</v>
      </c>
      <c r="F314" s="187"/>
      <c r="G314" s="187"/>
    </row>
    <row r="315" spans="1:7">
      <c r="A315" s="186"/>
      <c r="B315" s="364"/>
      <c r="C315" s="401" t="s">
        <v>656</v>
      </c>
      <c r="D315" s="186"/>
      <c r="E315" s="408">
        <v>109.32</v>
      </c>
      <c r="F315" s="187"/>
      <c r="G315" s="187"/>
    </row>
    <row r="316" spans="1:7">
      <c r="A316" s="186"/>
      <c r="B316" s="364"/>
      <c r="C316" s="401" t="s">
        <v>555</v>
      </c>
      <c r="D316" s="186"/>
      <c r="E316" s="408"/>
      <c r="F316" s="187"/>
      <c r="G316" s="187"/>
    </row>
    <row r="317" spans="1:7">
      <c r="A317" s="186"/>
      <c r="B317" s="364"/>
      <c r="C317" s="402" t="s">
        <v>689</v>
      </c>
      <c r="D317" s="186"/>
      <c r="E317" s="410">
        <v>14.6</v>
      </c>
      <c r="F317" s="187"/>
      <c r="G317" s="187"/>
    </row>
    <row r="318" spans="1:7">
      <c r="A318" s="186"/>
      <c r="B318" s="364"/>
      <c r="C318" s="402" t="s">
        <v>734</v>
      </c>
      <c r="D318" s="186"/>
      <c r="E318" s="410">
        <v>30.3</v>
      </c>
      <c r="F318" s="187"/>
      <c r="G318" s="187"/>
    </row>
    <row r="319" spans="1:7">
      <c r="A319" s="186"/>
      <c r="B319" s="364"/>
      <c r="C319" s="401" t="s">
        <v>658</v>
      </c>
      <c r="D319" s="186"/>
      <c r="E319" s="408">
        <v>44.9</v>
      </c>
      <c r="F319" s="187"/>
      <c r="G319" s="187"/>
    </row>
    <row r="320" spans="1:7">
      <c r="A320" s="238">
        <v>49</v>
      </c>
      <c r="B320" s="362" t="s">
        <v>361</v>
      </c>
      <c r="C320" s="400" t="s">
        <v>362</v>
      </c>
      <c r="D320" s="363" t="s">
        <v>201</v>
      </c>
      <c r="E320" s="407">
        <v>1585.3309999999999</v>
      </c>
      <c r="F320" s="386">
        <v>2.3780000000000001</v>
      </c>
      <c r="G320" s="386"/>
    </row>
    <row r="321" spans="1:7">
      <c r="A321" s="186"/>
      <c r="B321" s="364"/>
      <c r="C321" s="401" t="s">
        <v>543</v>
      </c>
      <c r="D321" s="186"/>
      <c r="E321" s="408"/>
      <c r="F321" s="187"/>
      <c r="G321" s="187"/>
    </row>
    <row r="322" spans="1:7">
      <c r="A322" s="186"/>
      <c r="B322" s="364"/>
      <c r="C322" s="402" t="s">
        <v>735</v>
      </c>
      <c r="D322" s="186"/>
      <c r="E322" s="409">
        <v>163.01</v>
      </c>
      <c r="F322" s="187"/>
      <c r="G322" s="187"/>
    </row>
    <row r="323" spans="1:7">
      <c r="A323" s="186"/>
      <c r="B323" s="364"/>
      <c r="C323" s="401" t="s">
        <v>547</v>
      </c>
      <c r="D323" s="186"/>
      <c r="E323" s="408"/>
      <c r="F323" s="187"/>
      <c r="G323" s="187"/>
    </row>
    <row r="324" spans="1:7">
      <c r="A324" s="186"/>
      <c r="B324" s="364"/>
      <c r="C324" s="402" t="s">
        <v>736</v>
      </c>
      <c r="D324" s="186"/>
      <c r="E324" s="409">
        <v>65.849999999999994</v>
      </c>
      <c r="F324" s="187"/>
      <c r="G324" s="187"/>
    </row>
    <row r="325" spans="1:7">
      <c r="A325" s="186"/>
      <c r="B325" s="364"/>
      <c r="C325" s="401" t="s">
        <v>549</v>
      </c>
      <c r="D325" s="186"/>
      <c r="E325" s="408"/>
      <c r="F325" s="187"/>
      <c r="G325" s="187"/>
    </row>
    <row r="326" spans="1:7">
      <c r="A326" s="186"/>
      <c r="B326" s="364"/>
      <c r="C326" s="402" t="s">
        <v>737</v>
      </c>
      <c r="D326" s="186"/>
      <c r="E326" s="409">
        <v>264.98</v>
      </c>
      <c r="F326" s="187"/>
      <c r="G326" s="187"/>
    </row>
    <row r="327" spans="1:7">
      <c r="A327" s="186"/>
      <c r="B327" s="364"/>
      <c r="C327" s="401" t="s">
        <v>551</v>
      </c>
      <c r="D327" s="186"/>
      <c r="E327" s="408"/>
      <c r="F327" s="187"/>
      <c r="G327" s="187"/>
    </row>
    <row r="328" spans="1:7">
      <c r="A328" s="186"/>
      <c r="B328" s="364"/>
      <c r="C328" s="402" t="s">
        <v>738</v>
      </c>
      <c r="D328" s="186"/>
      <c r="E328" s="409">
        <v>364.69499999999999</v>
      </c>
      <c r="F328" s="187"/>
      <c r="G328" s="187"/>
    </row>
    <row r="329" spans="1:7">
      <c r="A329" s="186"/>
      <c r="B329" s="364"/>
      <c r="C329" s="401" t="s">
        <v>553</v>
      </c>
      <c r="D329" s="186"/>
      <c r="E329" s="408"/>
      <c r="F329" s="187"/>
      <c r="G329" s="187"/>
    </row>
    <row r="330" spans="1:7">
      <c r="A330" s="186"/>
      <c r="B330" s="364"/>
      <c r="C330" s="402" t="s">
        <v>739</v>
      </c>
      <c r="D330" s="186"/>
      <c r="E330" s="409">
        <v>444.166</v>
      </c>
      <c r="F330" s="187"/>
      <c r="G330" s="187"/>
    </row>
    <row r="331" spans="1:7">
      <c r="A331" s="186"/>
      <c r="B331" s="364"/>
      <c r="C331" s="401" t="s">
        <v>555</v>
      </c>
      <c r="D331" s="186"/>
      <c r="E331" s="408"/>
      <c r="F331" s="187"/>
      <c r="G331" s="187"/>
    </row>
    <row r="332" spans="1:7">
      <c r="A332" s="186"/>
      <c r="B332" s="364"/>
      <c r="C332" s="402" t="s">
        <v>740</v>
      </c>
      <c r="D332" s="186"/>
      <c r="E332" s="409">
        <v>263.23</v>
      </c>
      <c r="F332" s="187"/>
      <c r="G332" s="187"/>
    </row>
    <row r="333" spans="1:7">
      <c r="A333" s="186"/>
      <c r="B333" s="364"/>
      <c r="C333" s="401" t="s">
        <v>559</v>
      </c>
      <c r="D333" s="186"/>
      <c r="E333" s="408"/>
      <c r="F333" s="187"/>
      <c r="G333" s="187"/>
    </row>
    <row r="334" spans="1:7">
      <c r="A334" s="186"/>
      <c r="B334" s="364"/>
      <c r="C334" s="402" t="s">
        <v>741</v>
      </c>
      <c r="D334" s="186"/>
      <c r="E334" s="409">
        <v>19.399999999999999</v>
      </c>
      <c r="F334" s="187"/>
      <c r="G334" s="187"/>
    </row>
    <row r="335" spans="1:7">
      <c r="A335" s="238">
        <v>50</v>
      </c>
      <c r="B335" s="362" t="s">
        <v>222</v>
      </c>
      <c r="C335" s="400" t="s">
        <v>242</v>
      </c>
      <c r="D335" s="363" t="s">
        <v>201</v>
      </c>
      <c r="E335" s="407">
        <v>125.2811</v>
      </c>
      <c r="F335" s="386">
        <v>0.01</v>
      </c>
      <c r="G335" s="386"/>
    </row>
    <row r="336" spans="1:7">
      <c r="A336" s="186"/>
      <c r="B336" s="364"/>
      <c r="C336" s="401" t="s">
        <v>543</v>
      </c>
      <c r="D336" s="186"/>
      <c r="E336" s="408"/>
      <c r="F336" s="187"/>
      <c r="G336" s="187"/>
    </row>
    <row r="337" spans="1:7">
      <c r="A337" s="186"/>
      <c r="B337" s="364"/>
      <c r="C337" s="402" t="s">
        <v>742</v>
      </c>
      <c r="D337" s="186"/>
      <c r="E337" s="409">
        <v>6.4545000000000003</v>
      </c>
      <c r="F337" s="187"/>
      <c r="G337" s="187"/>
    </row>
    <row r="338" spans="1:7">
      <c r="A338" s="186"/>
      <c r="B338" s="364"/>
      <c r="C338" s="401" t="s">
        <v>631</v>
      </c>
      <c r="D338" s="186"/>
      <c r="E338" s="408"/>
      <c r="F338" s="187"/>
      <c r="G338" s="187"/>
    </row>
    <row r="339" spans="1:7">
      <c r="A339" s="186"/>
      <c r="B339" s="364"/>
      <c r="C339" s="402" t="s">
        <v>743</v>
      </c>
      <c r="D339" s="186"/>
      <c r="E339" s="409">
        <v>1</v>
      </c>
      <c r="F339" s="187"/>
      <c r="G339" s="187"/>
    </row>
    <row r="340" spans="1:7">
      <c r="A340" s="186"/>
      <c r="B340" s="364"/>
      <c r="C340" s="401" t="s">
        <v>643</v>
      </c>
      <c r="D340" s="186"/>
      <c r="E340" s="408"/>
      <c r="F340" s="187"/>
      <c r="G340" s="187"/>
    </row>
    <row r="341" spans="1:7">
      <c r="A341" s="186"/>
      <c r="B341" s="364"/>
      <c r="C341" s="402" t="s">
        <v>744</v>
      </c>
      <c r="D341" s="186"/>
      <c r="E341" s="410">
        <v>4.8</v>
      </c>
      <c r="F341" s="187"/>
      <c r="G341" s="187"/>
    </row>
    <row r="342" spans="1:7">
      <c r="A342" s="186"/>
      <c r="B342" s="364"/>
      <c r="C342" s="402" t="s">
        <v>745</v>
      </c>
      <c r="D342" s="186"/>
      <c r="E342" s="410">
        <v>1.3049999999999999</v>
      </c>
      <c r="F342" s="187"/>
      <c r="G342" s="187"/>
    </row>
    <row r="343" spans="1:7">
      <c r="A343" s="186"/>
      <c r="B343" s="364"/>
      <c r="C343" s="402" t="s">
        <v>746</v>
      </c>
      <c r="D343" s="186"/>
      <c r="E343" s="410">
        <v>6.6235999999999997</v>
      </c>
      <c r="F343" s="187"/>
      <c r="G343" s="187"/>
    </row>
    <row r="344" spans="1:7">
      <c r="A344" s="186"/>
      <c r="B344" s="364"/>
      <c r="C344" s="401" t="s">
        <v>646</v>
      </c>
      <c r="D344" s="186"/>
      <c r="E344" s="408">
        <v>12.7286</v>
      </c>
      <c r="F344" s="187"/>
      <c r="G344" s="187"/>
    </row>
    <row r="345" spans="1:7">
      <c r="A345" s="186"/>
      <c r="B345" s="364"/>
      <c r="C345" s="401" t="s">
        <v>549</v>
      </c>
      <c r="D345" s="186"/>
      <c r="E345" s="408"/>
      <c r="F345" s="187"/>
      <c r="G345" s="187"/>
    </row>
    <row r="346" spans="1:7">
      <c r="A346" s="186"/>
      <c r="B346" s="364"/>
      <c r="C346" s="402" t="s">
        <v>747</v>
      </c>
      <c r="D346" s="186"/>
      <c r="E346" s="410">
        <v>13.125</v>
      </c>
      <c r="F346" s="187"/>
      <c r="G346" s="187"/>
    </row>
    <row r="347" spans="1:7">
      <c r="A347" s="186"/>
      <c r="B347" s="364"/>
      <c r="C347" s="402" t="s">
        <v>748</v>
      </c>
      <c r="D347" s="186"/>
      <c r="E347" s="410">
        <v>16.068000000000001</v>
      </c>
      <c r="F347" s="187"/>
      <c r="G347" s="187"/>
    </row>
    <row r="348" spans="1:7">
      <c r="A348" s="186"/>
      <c r="B348" s="364"/>
      <c r="C348" s="401" t="s">
        <v>649</v>
      </c>
      <c r="D348" s="186"/>
      <c r="E348" s="408">
        <v>29.193000000000001</v>
      </c>
      <c r="F348" s="187"/>
      <c r="G348" s="187"/>
    </row>
    <row r="349" spans="1:7">
      <c r="A349" s="186"/>
      <c r="B349" s="364"/>
      <c r="C349" s="401" t="s">
        <v>551</v>
      </c>
      <c r="D349" s="186"/>
      <c r="E349" s="408"/>
      <c r="F349" s="187"/>
      <c r="G349" s="187"/>
    </row>
    <row r="350" spans="1:7">
      <c r="A350" s="186"/>
      <c r="B350" s="364"/>
      <c r="C350" s="402" t="s">
        <v>749</v>
      </c>
      <c r="D350" s="186"/>
      <c r="E350" s="410">
        <v>16.585000000000001</v>
      </c>
      <c r="F350" s="187"/>
      <c r="G350" s="187"/>
    </row>
    <row r="351" spans="1:7">
      <c r="A351" s="186"/>
      <c r="B351" s="364"/>
      <c r="C351" s="402" t="s">
        <v>750</v>
      </c>
      <c r="D351" s="186"/>
      <c r="E351" s="410">
        <v>2.2080000000000002</v>
      </c>
      <c r="F351" s="187"/>
      <c r="G351" s="187"/>
    </row>
    <row r="352" spans="1:7">
      <c r="A352" s="186"/>
      <c r="B352" s="364"/>
      <c r="C352" s="401" t="s">
        <v>652</v>
      </c>
      <c r="D352" s="186"/>
      <c r="E352" s="408">
        <v>18.792999999999999</v>
      </c>
      <c r="F352" s="187"/>
      <c r="G352" s="187"/>
    </row>
    <row r="353" spans="1:7">
      <c r="A353" s="186"/>
      <c r="B353" s="364"/>
      <c r="C353" s="401" t="s">
        <v>553</v>
      </c>
      <c r="D353" s="186"/>
      <c r="E353" s="408"/>
      <c r="F353" s="187"/>
      <c r="G353" s="187"/>
    </row>
    <row r="354" spans="1:7">
      <c r="A354" s="186"/>
      <c r="B354" s="364"/>
      <c r="C354" s="402" t="s">
        <v>751</v>
      </c>
      <c r="D354" s="186"/>
      <c r="E354" s="410">
        <v>14.015000000000001</v>
      </c>
      <c r="F354" s="187"/>
      <c r="G354" s="187"/>
    </row>
    <row r="355" spans="1:7">
      <c r="A355" s="186"/>
      <c r="B355" s="364"/>
      <c r="C355" s="402" t="s">
        <v>752</v>
      </c>
      <c r="D355" s="186"/>
      <c r="E355" s="410">
        <v>8</v>
      </c>
      <c r="F355" s="187"/>
      <c r="G355" s="187"/>
    </row>
    <row r="356" spans="1:7">
      <c r="A356" s="186"/>
      <c r="B356" s="364"/>
      <c r="C356" s="402" t="s">
        <v>753</v>
      </c>
      <c r="D356" s="186"/>
      <c r="E356" s="410">
        <v>11.0814</v>
      </c>
      <c r="F356" s="187"/>
      <c r="G356" s="187"/>
    </row>
    <row r="357" spans="1:7">
      <c r="A357" s="186"/>
      <c r="B357" s="364"/>
      <c r="C357" s="402" t="s">
        <v>754</v>
      </c>
      <c r="D357" s="186"/>
      <c r="E357" s="410">
        <v>13.536</v>
      </c>
      <c r="F357" s="187"/>
      <c r="G357" s="187"/>
    </row>
    <row r="358" spans="1:7">
      <c r="A358" s="186"/>
      <c r="B358" s="364"/>
      <c r="C358" s="401" t="s">
        <v>656</v>
      </c>
      <c r="D358" s="186"/>
      <c r="E358" s="408">
        <v>46.632400000000004</v>
      </c>
      <c r="F358" s="187"/>
      <c r="G358" s="187"/>
    </row>
    <row r="359" spans="1:7">
      <c r="A359" s="186"/>
      <c r="B359" s="364"/>
      <c r="C359" s="401" t="s">
        <v>555</v>
      </c>
      <c r="D359" s="186"/>
      <c r="E359" s="408"/>
      <c r="F359" s="187"/>
      <c r="G359" s="187"/>
    </row>
    <row r="360" spans="1:7">
      <c r="A360" s="186"/>
      <c r="B360" s="364"/>
      <c r="C360" s="402" t="s">
        <v>755</v>
      </c>
      <c r="D360" s="186"/>
      <c r="E360" s="410">
        <v>2.58</v>
      </c>
      <c r="F360" s="187"/>
      <c r="G360" s="187"/>
    </row>
    <row r="361" spans="1:7">
      <c r="A361" s="186"/>
      <c r="B361" s="364"/>
      <c r="C361" s="402" t="s">
        <v>756</v>
      </c>
      <c r="D361" s="186"/>
      <c r="E361" s="410">
        <v>7.8996000000000004</v>
      </c>
      <c r="F361" s="187"/>
      <c r="G361" s="187"/>
    </row>
    <row r="362" spans="1:7">
      <c r="A362" s="186"/>
      <c r="B362" s="364"/>
      <c r="C362" s="401" t="s">
        <v>658</v>
      </c>
      <c r="D362" s="186"/>
      <c r="E362" s="408">
        <v>10.479600000000001</v>
      </c>
      <c r="F362" s="187"/>
      <c r="G362" s="187"/>
    </row>
    <row r="363" spans="1:7">
      <c r="A363" s="238">
        <v>51</v>
      </c>
      <c r="B363" s="362" t="s">
        <v>716</v>
      </c>
      <c r="C363" s="400" t="s">
        <v>718</v>
      </c>
      <c r="D363" s="363" t="s">
        <v>201</v>
      </c>
      <c r="E363" s="407">
        <v>1585.3309999999999</v>
      </c>
      <c r="F363" s="386">
        <v>9.1950000000000003</v>
      </c>
      <c r="G363" s="386"/>
    </row>
    <row r="364" spans="1:7">
      <c r="A364" s="186"/>
      <c r="B364" s="364"/>
      <c r="C364" s="401" t="s">
        <v>631</v>
      </c>
      <c r="D364" s="186"/>
      <c r="E364" s="408"/>
      <c r="F364" s="187"/>
      <c r="G364" s="187"/>
    </row>
    <row r="365" spans="1:7">
      <c r="A365" s="186"/>
      <c r="B365" s="364"/>
      <c r="C365" s="402" t="s">
        <v>757</v>
      </c>
      <c r="D365" s="186"/>
      <c r="E365" s="409">
        <v>1585.3309999999999</v>
      </c>
      <c r="F365" s="187"/>
      <c r="G365" s="187"/>
    </row>
    <row r="366" spans="1:7">
      <c r="A366" s="238">
        <v>52</v>
      </c>
      <c r="B366" s="362" t="s">
        <v>719</v>
      </c>
      <c r="C366" s="400" t="s">
        <v>720</v>
      </c>
      <c r="D366" s="363" t="s">
        <v>202</v>
      </c>
      <c r="E366" s="407">
        <v>199.2</v>
      </c>
      <c r="F366" s="386">
        <v>1.6E-2</v>
      </c>
      <c r="G366" s="386"/>
    </row>
    <row r="367" spans="1:7">
      <c r="A367" s="186"/>
      <c r="B367" s="364"/>
      <c r="C367" s="401" t="s">
        <v>543</v>
      </c>
      <c r="D367" s="186"/>
      <c r="E367" s="408"/>
      <c r="F367" s="187"/>
      <c r="G367" s="187"/>
    </row>
    <row r="368" spans="1:7">
      <c r="A368" s="186"/>
      <c r="B368" s="364"/>
      <c r="C368" s="402" t="s">
        <v>758</v>
      </c>
      <c r="D368" s="186"/>
      <c r="E368" s="409">
        <v>26.2</v>
      </c>
      <c r="F368" s="187"/>
      <c r="G368" s="187"/>
    </row>
    <row r="369" spans="1:7">
      <c r="A369" s="186"/>
      <c r="B369" s="364"/>
      <c r="C369" s="401" t="s">
        <v>643</v>
      </c>
      <c r="D369" s="186"/>
      <c r="E369" s="408"/>
      <c r="F369" s="187"/>
      <c r="G369" s="187"/>
    </row>
    <row r="370" spans="1:7">
      <c r="A370" s="186"/>
      <c r="B370" s="364"/>
      <c r="C370" s="402" t="s">
        <v>759</v>
      </c>
      <c r="D370" s="186"/>
      <c r="E370" s="409">
        <v>18.100000000000001</v>
      </c>
      <c r="F370" s="187"/>
      <c r="G370" s="187"/>
    </row>
    <row r="371" spans="1:7">
      <c r="A371" s="186"/>
      <c r="B371" s="364"/>
      <c r="C371" s="401" t="s">
        <v>549</v>
      </c>
      <c r="D371" s="186"/>
      <c r="E371" s="408"/>
      <c r="F371" s="187"/>
      <c r="G371" s="187"/>
    </row>
    <row r="372" spans="1:7">
      <c r="A372" s="186"/>
      <c r="B372" s="364"/>
      <c r="C372" s="402" t="s">
        <v>760</v>
      </c>
      <c r="D372" s="186"/>
      <c r="E372" s="409">
        <v>42.7</v>
      </c>
      <c r="F372" s="187"/>
      <c r="G372" s="187"/>
    </row>
    <row r="373" spans="1:7">
      <c r="A373" s="186"/>
      <c r="B373" s="364"/>
      <c r="C373" s="401" t="s">
        <v>551</v>
      </c>
      <c r="D373" s="186"/>
      <c r="E373" s="408"/>
      <c r="F373" s="187"/>
      <c r="G373" s="187"/>
    </row>
    <row r="374" spans="1:7">
      <c r="A374" s="186"/>
      <c r="B374" s="364"/>
      <c r="C374" s="402" t="s">
        <v>761</v>
      </c>
      <c r="D374" s="186"/>
      <c r="E374" s="409">
        <v>49.5</v>
      </c>
      <c r="F374" s="187"/>
      <c r="G374" s="187"/>
    </row>
    <row r="375" spans="1:7">
      <c r="A375" s="186"/>
      <c r="B375" s="364"/>
      <c r="C375" s="401" t="s">
        <v>553</v>
      </c>
      <c r="D375" s="186"/>
      <c r="E375" s="408"/>
      <c r="F375" s="187"/>
      <c r="G375" s="187"/>
    </row>
    <row r="376" spans="1:7">
      <c r="A376" s="186"/>
      <c r="B376" s="364"/>
      <c r="C376" s="402" t="s">
        <v>762</v>
      </c>
      <c r="D376" s="186"/>
      <c r="E376" s="409">
        <v>38.1</v>
      </c>
      <c r="F376" s="187"/>
      <c r="G376" s="187"/>
    </row>
    <row r="377" spans="1:7">
      <c r="A377" s="186"/>
      <c r="B377" s="364"/>
      <c r="C377" s="401" t="s">
        <v>555</v>
      </c>
      <c r="D377" s="186"/>
      <c r="E377" s="408"/>
      <c r="F377" s="187"/>
      <c r="G377" s="187"/>
    </row>
    <row r="378" spans="1:7">
      <c r="A378" s="186"/>
      <c r="B378" s="364"/>
      <c r="C378" s="402" t="s">
        <v>763</v>
      </c>
      <c r="D378" s="186"/>
      <c r="E378" s="409">
        <v>24.6</v>
      </c>
      <c r="F378" s="187"/>
      <c r="G378" s="187"/>
    </row>
    <row r="379" spans="1:7">
      <c r="A379" s="238">
        <v>53</v>
      </c>
      <c r="B379" s="362" t="s">
        <v>721</v>
      </c>
      <c r="C379" s="400" t="s">
        <v>722</v>
      </c>
      <c r="D379" s="363" t="s">
        <v>201</v>
      </c>
      <c r="E379" s="407">
        <v>162.9</v>
      </c>
      <c r="F379" s="386">
        <v>1.8879999999999999</v>
      </c>
      <c r="G379" s="386"/>
    </row>
    <row r="380" spans="1:7">
      <c r="A380" s="186"/>
      <c r="B380" s="364"/>
      <c r="C380" s="401" t="s">
        <v>547</v>
      </c>
      <c r="D380" s="186"/>
      <c r="E380" s="408"/>
      <c r="F380" s="187"/>
      <c r="G380" s="187"/>
    </row>
    <row r="381" spans="1:7">
      <c r="A381" s="186"/>
      <c r="B381" s="364"/>
      <c r="C381" s="402" t="s">
        <v>764</v>
      </c>
      <c r="D381" s="186"/>
      <c r="E381" s="409">
        <v>5.16</v>
      </c>
      <c r="F381" s="187"/>
      <c r="G381" s="187"/>
    </row>
    <row r="382" spans="1:7">
      <c r="A382" s="186"/>
      <c r="B382" s="364"/>
      <c r="C382" s="401" t="s">
        <v>549</v>
      </c>
      <c r="D382" s="186"/>
      <c r="E382" s="408"/>
      <c r="F382" s="187"/>
      <c r="G382" s="187"/>
    </row>
    <row r="383" spans="1:7">
      <c r="A383" s="186"/>
      <c r="B383" s="364"/>
      <c r="C383" s="402" t="s">
        <v>765</v>
      </c>
      <c r="D383" s="186"/>
      <c r="E383" s="409">
        <v>37.36</v>
      </c>
      <c r="F383" s="187"/>
      <c r="G383" s="187"/>
    </row>
    <row r="384" spans="1:7">
      <c r="A384" s="186"/>
      <c r="B384" s="364"/>
      <c r="C384" s="401" t="s">
        <v>551</v>
      </c>
      <c r="D384" s="186"/>
      <c r="E384" s="408"/>
      <c r="F384" s="187"/>
      <c r="G384" s="187"/>
    </row>
    <row r="385" spans="1:7">
      <c r="A385" s="186"/>
      <c r="B385" s="364"/>
      <c r="C385" s="402" t="s">
        <v>766</v>
      </c>
      <c r="D385" s="186"/>
      <c r="E385" s="409">
        <v>46.58</v>
      </c>
      <c r="F385" s="187"/>
      <c r="G385" s="187"/>
    </row>
    <row r="386" spans="1:7">
      <c r="A386" s="186"/>
      <c r="B386" s="364"/>
      <c r="C386" s="401" t="s">
        <v>553</v>
      </c>
      <c r="D386" s="186"/>
      <c r="E386" s="408"/>
      <c r="F386" s="187"/>
      <c r="G386" s="187"/>
    </row>
    <row r="387" spans="1:7">
      <c r="A387" s="186"/>
      <c r="B387" s="364"/>
      <c r="C387" s="402" t="s">
        <v>608</v>
      </c>
      <c r="D387" s="186"/>
      <c r="E387" s="410">
        <v>8</v>
      </c>
      <c r="F387" s="187"/>
      <c r="G387" s="187"/>
    </row>
    <row r="388" spans="1:7">
      <c r="A388" s="186"/>
      <c r="B388" s="364"/>
      <c r="C388" s="402" t="s">
        <v>767</v>
      </c>
      <c r="D388" s="186"/>
      <c r="E388" s="410">
        <v>24.5</v>
      </c>
      <c r="F388" s="187"/>
      <c r="G388" s="187"/>
    </row>
    <row r="389" spans="1:7">
      <c r="A389" s="186"/>
      <c r="B389" s="364"/>
      <c r="C389" s="401" t="s">
        <v>656</v>
      </c>
      <c r="D389" s="186"/>
      <c r="E389" s="408">
        <v>32.5</v>
      </c>
      <c r="F389" s="187"/>
      <c r="G389" s="187"/>
    </row>
    <row r="390" spans="1:7">
      <c r="A390" s="186"/>
      <c r="B390" s="364"/>
      <c r="C390" s="401" t="s">
        <v>555</v>
      </c>
      <c r="D390" s="186"/>
      <c r="E390" s="408"/>
      <c r="F390" s="187"/>
      <c r="G390" s="187"/>
    </row>
    <row r="391" spans="1:7">
      <c r="A391" s="186"/>
      <c r="B391" s="364"/>
      <c r="C391" s="402" t="s">
        <v>768</v>
      </c>
      <c r="D391" s="186"/>
      <c r="E391" s="409">
        <v>35.1</v>
      </c>
      <c r="F391" s="187"/>
      <c r="G391" s="187"/>
    </row>
    <row r="392" spans="1:7">
      <c r="A392" s="186"/>
      <c r="B392" s="364"/>
      <c r="C392" s="401" t="s">
        <v>559</v>
      </c>
      <c r="D392" s="186"/>
      <c r="E392" s="408"/>
      <c r="F392" s="187"/>
      <c r="G392" s="187"/>
    </row>
    <row r="393" spans="1:7">
      <c r="A393" s="186"/>
      <c r="B393" s="364"/>
      <c r="C393" s="402" t="s">
        <v>769</v>
      </c>
      <c r="D393" s="186"/>
      <c r="E393" s="409">
        <v>6.2</v>
      </c>
      <c r="F393" s="187"/>
      <c r="G393" s="187"/>
    </row>
    <row r="394" spans="1:7">
      <c r="A394" s="238">
        <v>54</v>
      </c>
      <c r="B394" s="362" t="s">
        <v>363</v>
      </c>
      <c r="C394" s="400" t="s">
        <v>364</v>
      </c>
      <c r="D394" s="363" t="s">
        <v>201</v>
      </c>
      <c r="E394" s="407">
        <v>33.18</v>
      </c>
      <c r="F394" s="386">
        <v>0.433</v>
      </c>
      <c r="G394" s="386"/>
    </row>
    <row r="395" spans="1:7">
      <c r="A395" s="186"/>
      <c r="B395" s="364"/>
      <c r="C395" s="401" t="s">
        <v>543</v>
      </c>
      <c r="D395" s="186"/>
      <c r="E395" s="408"/>
      <c r="F395" s="187"/>
      <c r="G395" s="187"/>
    </row>
    <row r="396" spans="1:7">
      <c r="A396" s="186"/>
      <c r="B396" s="364"/>
      <c r="C396" s="402" t="s">
        <v>770</v>
      </c>
      <c r="D396" s="186"/>
      <c r="E396" s="409">
        <v>33.18</v>
      </c>
      <c r="F396" s="187"/>
      <c r="G396" s="187"/>
    </row>
    <row r="397" spans="1:7">
      <c r="A397" s="238">
        <v>55</v>
      </c>
      <c r="B397" s="362" t="s">
        <v>365</v>
      </c>
      <c r="C397" s="400" t="s">
        <v>366</v>
      </c>
      <c r="D397" s="363" t="s">
        <v>201</v>
      </c>
      <c r="E397" s="407">
        <v>1438.9</v>
      </c>
      <c r="F397" s="386"/>
      <c r="G397" s="386"/>
    </row>
    <row r="398" spans="1:7">
      <c r="A398" s="186"/>
      <c r="B398" s="364"/>
      <c r="C398" s="401" t="s">
        <v>543</v>
      </c>
      <c r="D398" s="186"/>
      <c r="E398" s="408"/>
      <c r="F398" s="187"/>
      <c r="G398" s="187"/>
    </row>
    <row r="399" spans="1:7">
      <c r="A399" s="186"/>
      <c r="B399" s="364"/>
      <c r="C399" s="402" t="s">
        <v>771</v>
      </c>
      <c r="D399" s="186"/>
      <c r="E399" s="409">
        <v>143.75</v>
      </c>
      <c r="F399" s="187"/>
      <c r="G399" s="187"/>
    </row>
    <row r="400" spans="1:7">
      <c r="A400" s="186"/>
      <c r="B400" s="364"/>
      <c r="C400" s="401" t="s">
        <v>547</v>
      </c>
      <c r="D400" s="186"/>
      <c r="E400" s="408"/>
      <c r="F400" s="187"/>
      <c r="G400" s="187"/>
    </row>
    <row r="401" spans="1:7">
      <c r="A401" s="186"/>
      <c r="B401" s="364"/>
      <c r="C401" s="402" t="s">
        <v>772</v>
      </c>
      <c r="D401" s="186"/>
      <c r="E401" s="409">
        <v>51.7</v>
      </c>
      <c r="F401" s="187"/>
      <c r="G401" s="187"/>
    </row>
    <row r="402" spans="1:7">
      <c r="A402" s="186"/>
      <c r="B402" s="364"/>
      <c r="C402" s="401" t="s">
        <v>549</v>
      </c>
      <c r="D402" s="186"/>
      <c r="E402" s="408"/>
      <c r="F402" s="187"/>
      <c r="G402" s="187"/>
    </row>
    <row r="403" spans="1:7">
      <c r="A403" s="186"/>
      <c r="B403" s="364"/>
      <c r="C403" s="402" t="s">
        <v>773</v>
      </c>
      <c r="D403" s="186"/>
      <c r="E403" s="409">
        <v>238.9</v>
      </c>
      <c r="F403" s="187"/>
      <c r="G403" s="187"/>
    </row>
    <row r="404" spans="1:7">
      <c r="A404" s="186"/>
      <c r="B404" s="364"/>
      <c r="C404" s="401" t="s">
        <v>551</v>
      </c>
      <c r="D404" s="186"/>
      <c r="E404" s="408"/>
      <c r="F404" s="187"/>
      <c r="G404" s="187"/>
    </row>
    <row r="405" spans="1:7">
      <c r="A405" s="186"/>
      <c r="B405" s="364"/>
      <c r="C405" s="402" t="s">
        <v>774</v>
      </c>
      <c r="D405" s="186"/>
      <c r="E405" s="410">
        <v>177.75</v>
      </c>
      <c r="F405" s="187"/>
      <c r="G405" s="187"/>
    </row>
    <row r="406" spans="1:7">
      <c r="A406" s="186"/>
      <c r="B406" s="364"/>
      <c r="C406" s="402" t="s">
        <v>775</v>
      </c>
      <c r="D406" s="186"/>
      <c r="E406" s="410">
        <v>154.6</v>
      </c>
      <c r="F406" s="187"/>
      <c r="G406" s="187"/>
    </row>
    <row r="407" spans="1:7">
      <c r="A407" s="186"/>
      <c r="B407" s="364"/>
      <c r="C407" s="401" t="s">
        <v>652</v>
      </c>
      <c r="D407" s="186"/>
      <c r="E407" s="408">
        <v>332.35</v>
      </c>
      <c r="F407" s="187"/>
      <c r="G407" s="187"/>
    </row>
    <row r="408" spans="1:7">
      <c r="A408" s="186"/>
      <c r="B408" s="364"/>
      <c r="C408" s="401" t="s">
        <v>553</v>
      </c>
      <c r="D408" s="186"/>
      <c r="E408" s="408"/>
      <c r="F408" s="187"/>
      <c r="G408" s="187"/>
    </row>
    <row r="409" spans="1:7">
      <c r="A409" s="186"/>
      <c r="B409" s="364"/>
      <c r="C409" s="402" t="s">
        <v>776</v>
      </c>
      <c r="D409" s="186"/>
      <c r="E409" s="410">
        <v>218.9</v>
      </c>
      <c r="F409" s="187"/>
      <c r="G409" s="187"/>
    </row>
    <row r="410" spans="1:7">
      <c r="A410" s="186"/>
      <c r="B410" s="364"/>
      <c r="C410" s="402" t="s">
        <v>777</v>
      </c>
      <c r="D410" s="186"/>
      <c r="E410" s="410">
        <v>188.3</v>
      </c>
      <c r="F410" s="187"/>
      <c r="G410" s="187"/>
    </row>
    <row r="411" spans="1:7">
      <c r="A411" s="186"/>
      <c r="B411" s="364"/>
      <c r="C411" s="401" t="s">
        <v>656</v>
      </c>
      <c r="D411" s="186"/>
      <c r="E411" s="408">
        <v>407.2</v>
      </c>
      <c r="F411" s="187"/>
      <c r="G411" s="187"/>
    </row>
    <row r="412" spans="1:7">
      <c r="A412" s="186"/>
      <c r="B412" s="364"/>
      <c r="C412" s="401" t="s">
        <v>555</v>
      </c>
      <c r="D412" s="186"/>
      <c r="E412" s="408"/>
      <c r="F412" s="187"/>
      <c r="G412" s="187"/>
    </row>
    <row r="413" spans="1:7">
      <c r="A413" s="186"/>
      <c r="B413" s="364"/>
      <c r="C413" s="402" t="s">
        <v>778</v>
      </c>
      <c r="D413" s="186"/>
      <c r="E413" s="409">
        <v>246.25</v>
      </c>
      <c r="F413" s="187"/>
      <c r="G413" s="187"/>
    </row>
    <row r="414" spans="1:7">
      <c r="A414" s="186"/>
      <c r="B414" s="364"/>
      <c r="C414" s="401" t="s">
        <v>559</v>
      </c>
      <c r="D414" s="186"/>
      <c r="E414" s="408"/>
      <c r="F414" s="187"/>
      <c r="G414" s="187"/>
    </row>
    <row r="415" spans="1:7">
      <c r="A415" s="186"/>
      <c r="B415" s="364"/>
      <c r="C415" s="402" t="s">
        <v>779</v>
      </c>
      <c r="D415" s="186"/>
      <c r="E415" s="409">
        <v>18.75</v>
      </c>
      <c r="F415" s="187"/>
      <c r="G415" s="187"/>
    </row>
    <row r="416" spans="1:7">
      <c r="A416" s="238">
        <v>56</v>
      </c>
      <c r="B416" s="362" t="s">
        <v>367</v>
      </c>
      <c r="C416" s="400" t="s">
        <v>368</v>
      </c>
      <c r="D416" s="363" t="s">
        <v>201</v>
      </c>
      <c r="E416" s="407">
        <v>146.43100000000001</v>
      </c>
      <c r="F416" s="386">
        <v>2.33</v>
      </c>
      <c r="G416" s="386"/>
    </row>
    <row r="417" spans="1:7">
      <c r="A417" s="186"/>
      <c r="B417" s="364"/>
      <c r="C417" s="403" t="s">
        <v>369</v>
      </c>
      <c r="D417" s="186"/>
      <c r="E417" s="406"/>
      <c r="F417" s="187"/>
      <c r="G417" s="187"/>
    </row>
    <row r="418" spans="1:7">
      <c r="A418" s="186"/>
      <c r="B418" s="364"/>
      <c r="C418" s="401" t="s">
        <v>543</v>
      </c>
      <c r="D418" s="186"/>
      <c r="E418" s="408"/>
      <c r="F418" s="187"/>
      <c r="G418" s="187"/>
    </row>
    <row r="419" spans="1:7">
      <c r="A419" s="186"/>
      <c r="B419" s="364"/>
      <c r="C419" s="402" t="s">
        <v>780</v>
      </c>
      <c r="D419" s="186"/>
      <c r="E419" s="409">
        <v>19.260000000000002</v>
      </c>
      <c r="F419" s="187"/>
      <c r="G419" s="187"/>
    </row>
    <row r="420" spans="1:7">
      <c r="A420" s="186"/>
      <c r="B420" s="364"/>
      <c r="C420" s="401" t="s">
        <v>547</v>
      </c>
      <c r="D420" s="186"/>
      <c r="E420" s="408"/>
      <c r="F420" s="187"/>
      <c r="G420" s="187"/>
    </row>
    <row r="421" spans="1:7">
      <c r="A421" s="186"/>
      <c r="B421" s="364"/>
      <c r="C421" s="402" t="s">
        <v>781</v>
      </c>
      <c r="D421" s="186"/>
      <c r="E421" s="409">
        <v>14.15</v>
      </c>
      <c r="F421" s="187"/>
      <c r="G421" s="187"/>
    </row>
    <row r="422" spans="1:7">
      <c r="A422" s="186"/>
      <c r="B422" s="364"/>
      <c r="C422" s="401" t="s">
        <v>549</v>
      </c>
      <c r="D422" s="186"/>
      <c r="E422" s="408"/>
      <c r="F422" s="187"/>
      <c r="G422" s="187"/>
    </row>
    <row r="423" spans="1:7">
      <c r="A423" s="186"/>
      <c r="B423" s="364"/>
      <c r="C423" s="402" t="s">
        <v>782</v>
      </c>
      <c r="D423" s="186"/>
      <c r="E423" s="409">
        <v>26.08</v>
      </c>
      <c r="F423" s="187"/>
      <c r="G423" s="187"/>
    </row>
    <row r="424" spans="1:7">
      <c r="A424" s="186"/>
      <c r="B424" s="364"/>
      <c r="C424" s="401" t="s">
        <v>551</v>
      </c>
      <c r="D424" s="186"/>
      <c r="E424" s="408"/>
      <c r="F424" s="187"/>
      <c r="G424" s="187"/>
    </row>
    <row r="425" spans="1:7">
      <c r="A425" s="186"/>
      <c r="B425" s="364"/>
      <c r="C425" s="402" t="s">
        <v>783</v>
      </c>
      <c r="D425" s="186"/>
      <c r="E425" s="410">
        <v>7.55</v>
      </c>
      <c r="F425" s="187"/>
      <c r="G425" s="187"/>
    </row>
    <row r="426" spans="1:7">
      <c r="A426" s="186"/>
      <c r="B426" s="364"/>
      <c r="C426" s="402" t="s">
        <v>784</v>
      </c>
      <c r="D426" s="186"/>
      <c r="E426" s="410">
        <v>24.795000000000002</v>
      </c>
      <c r="F426" s="187"/>
      <c r="G426" s="187"/>
    </row>
    <row r="427" spans="1:7">
      <c r="A427" s="186"/>
      <c r="B427" s="364"/>
      <c r="C427" s="401" t="s">
        <v>652</v>
      </c>
      <c r="D427" s="186"/>
      <c r="E427" s="408">
        <v>32.344999999999999</v>
      </c>
      <c r="F427" s="187"/>
      <c r="G427" s="187"/>
    </row>
    <row r="428" spans="1:7">
      <c r="A428" s="186"/>
      <c r="B428" s="364"/>
      <c r="C428" s="401" t="s">
        <v>553</v>
      </c>
      <c r="D428" s="186"/>
      <c r="E428" s="408"/>
      <c r="F428" s="187"/>
      <c r="G428" s="187"/>
    </row>
    <row r="429" spans="1:7">
      <c r="A429" s="186"/>
      <c r="B429" s="364"/>
      <c r="C429" s="402" t="s">
        <v>785</v>
      </c>
      <c r="D429" s="186"/>
      <c r="E429" s="410">
        <v>21</v>
      </c>
      <c r="F429" s="187"/>
      <c r="G429" s="187"/>
    </row>
    <row r="430" spans="1:7">
      <c r="A430" s="186"/>
      <c r="B430" s="364"/>
      <c r="C430" s="402" t="s">
        <v>786</v>
      </c>
      <c r="D430" s="186"/>
      <c r="E430" s="410">
        <v>15.965999999999999</v>
      </c>
      <c r="F430" s="187"/>
      <c r="G430" s="187"/>
    </row>
    <row r="431" spans="1:7">
      <c r="A431" s="186"/>
      <c r="B431" s="364"/>
      <c r="C431" s="401" t="s">
        <v>656</v>
      </c>
      <c r="D431" s="186"/>
      <c r="E431" s="408">
        <v>36.966000000000001</v>
      </c>
      <c r="F431" s="187"/>
      <c r="G431" s="187"/>
    </row>
    <row r="432" spans="1:7">
      <c r="A432" s="186"/>
      <c r="B432" s="364"/>
      <c r="C432" s="401" t="s">
        <v>555</v>
      </c>
      <c r="D432" s="186"/>
      <c r="E432" s="408"/>
      <c r="F432" s="187"/>
      <c r="G432" s="187"/>
    </row>
    <row r="433" spans="1:7">
      <c r="A433" s="186"/>
      <c r="B433" s="364"/>
      <c r="C433" s="402" t="s">
        <v>787</v>
      </c>
      <c r="D433" s="186"/>
      <c r="E433" s="409">
        <v>16.98</v>
      </c>
      <c r="F433" s="187"/>
      <c r="G433" s="187"/>
    </row>
    <row r="434" spans="1:7">
      <c r="A434" s="186"/>
      <c r="B434" s="364"/>
      <c r="C434" s="401" t="s">
        <v>559</v>
      </c>
      <c r="D434" s="186"/>
      <c r="E434" s="408"/>
      <c r="F434" s="187"/>
      <c r="G434" s="187"/>
    </row>
    <row r="435" spans="1:7">
      <c r="A435" s="186"/>
      <c r="B435" s="364"/>
      <c r="C435" s="402" t="s">
        <v>788</v>
      </c>
      <c r="D435" s="186"/>
      <c r="E435" s="409">
        <v>0.65</v>
      </c>
      <c r="F435" s="187"/>
      <c r="G435" s="187"/>
    </row>
    <row r="436" spans="1:7">
      <c r="A436" s="238">
        <v>57</v>
      </c>
      <c r="B436" s="362" t="s">
        <v>723</v>
      </c>
      <c r="C436" s="400" t="s">
        <v>724</v>
      </c>
      <c r="D436" s="363" t="s">
        <v>201</v>
      </c>
      <c r="E436" s="407">
        <v>20.702000000000002</v>
      </c>
      <c r="F436" s="386">
        <v>0.17</v>
      </c>
      <c r="G436" s="386"/>
    </row>
    <row r="437" spans="1:7">
      <c r="A437" s="186"/>
      <c r="B437" s="364"/>
      <c r="C437" s="403" t="s">
        <v>725</v>
      </c>
      <c r="D437" s="186"/>
      <c r="E437" s="406"/>
      <c r="F437" s="187"/>
      <c r="G437" s="187"/>
    </row>
    <row r="438" spans="1:7">
      <c r="A438" s="186"/>
      <c r="B438" s="364"/>
      <c r="C438" s="401" t="s">
        <v>561</v>
      </c>
      <c r="D438" s="186"/>
      <c r="E438" s="408"/>
      <c r="F438" s="187"/>
      <c r="G438" s="187"/>
    </row>
    <row r="439" spans="1:7">
      <c r="A439" s="186"/>
      <c r="B439" s="364"/>
      <c r="C439" s="402" t="s">
        <v>789</v>
      </c>
      <c r="D439" s="186"/>
      <c r="E439" s="409">
        <v>1.8</v>
      </c>
      <c r="F439" s="187"/>
      <c r="G439" s="187"/>
    </row>
    <row r="440" spans="1:7">
      <c r="A440" s="186"/>
      <c r="B440" s="364"/>
      <c r="C440" s="401" t="s">
        <v>543</v>
      </c>
      <c r="D440" s="186"/>
      <c r="E440" s="408"/>
      <c r="F440" s="187"/>
      <c r="G440" s="187"/>
    </row>
    <row r="441" spans="1:7">
      <c r="A441" s="186"/>
      <c r="B441" s="364"/>
      <c r="C441" s="402" t="s">
        <v>790</v>
      </c>
      <c r="D441" s="186"/>
      <c r="E441" s="409">
        <v>0.89400000000000002</v>
      </c>
      <c r="F441" s="187"/>
      <c r="G441" s="187"/>
    </row>
    <row r="442" spans="1:7">
      <c r="A442" s="186"/>
      <c r="B442" s="364"/>
      <c r="C442" s="401" t="s">
        <v>643</v>
      </c>
      <c r="D442" s="186"/>
      <c r="E442" s="408"/>
      <c r="F442" s="187"/>
      <c r="G442" s="187"/>
    </row>
    <row r="443" spans="1:7">
      <c r="A443" s="186"/>
      <c r="B443" s="364"/>
      <c r="C443" s="402" t="s">
        <v>791</v>
      </c>
      <c r="D443" s="186"/>
      <c r="E443" s="410">
        <v>0.64</v>
      </c>
      <c r="F443" s="187"/>
      <c r="G443" s="187"/>
    </row>
    <row r="444" spans="1:7">
      <c r="A444" s="186"/>
      <c r="B444" s="364"/>
      <c r="C444" s="402" t="s">
        <v>792</v>
      </c>
      <c r="D444" s="186"/>
      <c r="E444" s="410">
        <v>0.18</v>
      </c>
      <c r="F444" s="187"/>
      <c r="G444" s="187"/>
    </row>
    <row r="445" spans="1:7">
      <c r="A445" s="186"/>
      <c r="B445" s="364"/>
      <c r="C445" s="402" t="s">
        <v>793</v>
      </c>
      <c r="D445" s="186"/>
      <c r="E445" s="410">
        <v>1.1259999999999999</v>
      </c>
      <c r="F445" s="187"/>
      <c r="G445" s="187"/>
    </row>
    <row r="446" spans="1:7">
      <c r="A446" s="186"/>
      <c r="B446" s="364"/>
      <c r="C446" s="401" t="s">
        <v>646</v>
      </c>
      <c r="D446" s="186"/>
      <c r="E446" s="408">
        <v>1.946</v>
      </c>
      <c r="F446" s="187"/>
      <c r="G446" s="187"/>
    </row>
    <row r="447" spans="1:7">
      <c r="A447" s="186"/>
      <c r="B447" s="364"/>
      <c r="C447" s="401" t="s">
        <v>549</v>
      </c>
      <c r="D447" s="186"/>
      <c r="E447" s="408"/>
      <c r="F447" s="187"/>
      <c r="G447" s="187"/>
    </row>
    <row r="448" spans="1:7">
      <c r="A448" s="186"/>
      <c r="B448" s="364"/>
      <c r="C448" s="402" t="s">
        <v>794</v>
      </c>
      <c r="D448" s="186"/>
      <c r="E448" s="410">
        <v>1.74</v>
      </c>
      <c r="F448" s="187"/>
      <c r="G448" s="187"/>
    </row>
    <row r="449" spans="1:7">
      <c r="A449" s="186"/>
      <c r="B449" s="364"/>
      <c r="C449" s="402" t="s">
        <v>795</v>
      </c>
      <c r="D449" s="186"/>
      <c r="E449" s="410">
        <v>2.1800000000000002</v>
      </c>
      <c r="F449" s="187"/>
      <c r="G449" s="187"/>
    </row>
    <row r="450" spans="1:7">
      <c r="A450" s="186"/>
      <c r="B450" s="364"/>
      <c r="C450" s="401" t="s">
        <v>649</v>
      </c>
      <c r="D450" s="186"/>
      <c r="E450" s="408">
        <v>3.92</v>
      </c>
      <c r="F450" s="187"/>
      <c r="G450" s="187"/>
    </row>
    <row r="451" spans="1:7">
      <c r="A451" s="186"/>
      <c r="B451" s="364"/>
      <c r="C451" s="401" t="s">
        <v>551</v>
      </c>
      <c r="D451" s="186"/>
      <c r="E451" s="408"/>
      <c r="F451" s="187"/>
      <c r="G451" s="187"/>
    </row>
    <row r="452" spans="1:7">
      <c r="A452" s="186"/>
      <c r="B452" s="364"/>
      <c r="C452" s="402" t="s">
        <v>796</v>
      </c>
      <c r="D452" s="186"/>
      <c r="E452" s="410">
        <v>3.5</v>
      </c>
      <c r="F452" s="187"/>
      <c r="G452" s="187"/>
    </row>
    <row r="453" spans="1:7">
      <c r="A453" s="186"/>
      <c r="B453" s="364"/>
      <c r="C453" s="402" t="s">
        <v>797</v>
      </c>
      <c r="D453" s="186"/>
      <c r="E453" s="410">
        <v>0.46</v>
      </c>
      <c r="F453" s="187"/>
      <c r="G453" s="187"/>
    </row>
    <row r="454" spans="1:7">
      <c r="A454" s="186"/>
      <c r="B454" s="364"/>
      <c r="C454" s="401" t="s">
        <v>652</v>
      </c>
      <c r="D454" s="186"/>
      <c r="E454" s="408">
        <v>3.96</v>
      </c>
      <c r="F454" s="187"/>
      <c r="G454" s="187"/>
    </row>
    <row r="455" spans="1:7">
      <c r="A455" s="186"/>
      <c r="B455" s="364"/>
      <c r="C455" s="401" t="s">
        <v>553</v>
      </c>
      <c r="D455" s="186"/>
      <c r="E455" s="408"/>
      <c r="F455" s="187"/>
      <c r="G455" s="187"/>
    </row>
    <row r="456" spans="1:7">
      <c r="A456" s="186"/>
      <c r="B456" s="364"/>
      <c r="C456" s="402" t="s">
        <v>798</v>
      </c>
      <c r="D456" s="186"/>
      <c r="E456" s="410">
        <v>2.02</v>
      </c>
      <c r="F456" s="187"/>
      <c r="G456" s="187"/>
    </row>
    <row r="457" spans="1:7">
      <c r="A457" s="186"/>
      <c r="B457" s="364"/>
      <c r="C457" s="402" t="s">
        <v>799</v>
      </c>
      <c r="D457" s="186"/>
      <c r="E457" s="410">
        <v>0.8</v>
      </c>
      <c r="F457" s="187"/>
      <c r="G457" s="187"/>
    </row>
    <row r="458" spans="1:7">
      <c r="A458" s="186"/>
      <c r="B458" s="364"/>
      <c r="C458" s="402" t="s">
        <v>800</v>
      </c>
      <c r="D458" s="186"/>
      <c r="E458" s="410">
        <v>1.518</v>
      </c>
      <c r="F458" s="187"/>
      <c r="G458" s="187"/>
    </row>
    <row r="459" spans="1:7">
      <c r="A459" s="186"/>
      <c r="B459" s="364"/>
      <c r="C459" s="402" t="s">
        <v>801</v>
      </c>
      <c r="D459" s="186"/>
      <c r="E459" s="410">
        <v>1.52</v>
      </c>
      <c r="F459" s="187"/>
      <c r="G459" s="187"/>
    </row>
    <row r="460" spans="1:7">
      <c r="A460" s="186"/>
      <c r="B460" s="364"/>
      <c r="C460" s="401" t="s">
        <v>656</v>
      </c>
      <c r="D460" s="186"/>
      <c r="E460" s="408">
        <v>5.8580000000000005</v>
      </c>
      <c r="F460" s="187"/>
      <c r="G460" s="187"/>
    </row>
    <row r="461" spans="1:7">
      <c r="A461" s="186"/>
      <c r="B461" s="364"/>
      <c r="C461" s="401" t="s">
        <v>555</v>
      </c>
      <c r="D461" s="186"/>
      <c r="E461" s="408"/>
      <c r="F461" s="187"/>
      <c r="G461" s="187"/>
    </row>
    <row r="462" spans="1:7">
      <c r="A462" s="186"/>
      <c r="B462" s="364"/>
      <c r="C462" s="402" t="s">
        <v>802</v>
      </c>
      <c r="D462" s="186"/>
      <c r="E462" s="410">
        <v>0.86</v>
      </c>
      <c r="F462" s="187"/>
      <c r="G462" s="187"/>
    </row>
    <row r="463" spans="1:7">
      <c r="A463" s="186"/>
      <c r="B463" s="364"/>
      <c r="C463" s="402" t="s">
        <v>803</v>
      </c>
      <c r="D463" s="186"/>
      <c r="E463" s="410">
        <v>1.464</v>
      </c>
      <c r="F463" s="187"/>
      <c r="G463" s="187"/>
    </row>
    <row r="464" spans="1:7">
      <c r="A464" s="186"/>
      <c r="B464" s="364"/>
      <c r="C464" s="401" t="s">
        <v>658</v>
      </c>
      <c r="D464" s="186"/>
      <c r="E464" s="408">
        <v>2.3239999999999998</v>
      </c>
      <c r="F464" s="187"/>
      <c r="G464" s="187"/>
    </row>
    <row r="465" spans="1:7">
      <c r="A465" s="238">
        <v>58</v>
      </c>
      <c r="B465" s="362" t="s">
        <v>370</v>
      </c>
      <c r="C465" s="400" t="s">
        <v>1088</v>
      </c>
      <c r="D465" s="363" t="s">
        <v>201</v>
      </c>
      <c r="E465" s="407">
        <v>163.51</v>
      </c>
      <c r="F465" s="386"/>
      <c r="G465" s="386"/>
    </row>
    <row r="466" spans="1:7">
      <c r="A466" s="186"/>
      <c r="B466" s="364"/>
      <c r="C466" s="401" t="s">
        <v>547</v>
      </c>
      <c r="D466" s="186"/>
      <c r="E466" s="408"/>
      <c r="F466" s="187"/>
      <c r="G466" s="187"/>
    </row>
    <row r="467" spans="1:7">
      <c r="A467" s="186"/>
      <c r="B467" s="364"/>
      <c r="C467" s="402" t="s">
        <v>804</v>
      </c>
      <c r="D467" s="186"/>
      <c r="E467" s="409">
        <v>4.75</v>
      </c>
      <c r="F467" s="187"/>
      <c r="G467" s="187"/>
    </row>
    <row r="468" spans="1:7">
      <c r="A468" s="186"/>
      <c r="B468" s="364"/>
      <c r="C468" s="401" t="s">
        <v>549</v>
      </c>
      <c r="D468" s="186"/>
      <c r="E468" s="408"/>
      <c r="F468" s="187"/>
      <c r="G468" s="187"/>
    </row>
    <row r="469" spans="1:7">
      <c r="A469" s="186"/>
      <c r="B469" s="364"/>
      <c r="C469" s="402" t="s">
        <v>805</v>
      </c>
      <c r="D469" s="186"/>
      <c r="E469" s="409">
        <v>34.520000000000003</v>
      </c>
      <c r="F469" s="187"/>
      <c r="G469" s="187"/>
    </row>
    <row r="470" spans="1:7">
      <c r="A470" s="186"/>
      <c r="B470" s="364"/>
      <c r="C470" s="401" t="s">
        <v>551</v>
      </c>
      <c r="D470" s="186"/>
      <c r="E470" s="408"/>
      <c r="F470" s="187"/>
      <c r="G470" s="187"/>
    </row>
    <row r="471" spans="1:7">
      <c r="A471" s="186"/>
      <c r="B471" s="364"/>
      <c r="C471" s="402" t="s">
        <v>806</v>
      </c>
      <c r="D471" s="186"/>
      <c r="E471" s="409">
        <v>44.7</v>
      </c>
      <c r="F471" s="187"/>
      <c r="G471" s="187"/>
    </row>
    <row r="472" spans="1:7">
      <c r="A472" s="186"/>
      <c r="B472" s="364"/>
      <c r="C472" s="401" t="s">
        <v>553</v>
      </c>
      <c r="D472" s="186"/>
      <c r="E472" s="408"/>
      <c r="F472" s="187"/>
      <c r="G472" s="187"/>
    </row>
    <row r="473" spans="1:7">
      <c r="A473" s="186"/>
      <c r="B473" s="364"/>
      <c r="C473" s="402" t="s">
        <v>807</v>
      </c>
      <c r="D473" s="186"/>
      <c r="E473" s="410">
        <v>10.220000000000001</v>
      </c>
      <c r="F473" s="187"/>
      <c r="G473" s="187"/>
    </row>
    <row r="474" spans="1:7">
      <c r="A474" s="186"/>
      <c r="B474" s="364"/>
      <c r="C474" s="402" t="s">
        <v>808</v>
      </c>
      <c r="D474" s="186"/>
      <c r="E474" s="410">
        <v>31</v>
      </c>
      <c r="F474" s="187"/>
      <c r="G474" s="187"/>
    </row>
    <row r="475" spans="1:7">
      <c r="A475" s="186"/>
      <c r="B475" s="364"/>
      <c r="C475" s="401" t="s">
        <v>656</v>
      </c>
      <c r="D475" s="186"/>
      <c r="E475" s="408">
        <v>41.22</v>
      </c>
      <c r="F475" s="187"/>
      <c r="G475" s="187"/>
    </row>
    <row r="476" spans="1:7">
      <c r="A476" s="186"/>
      <c r="B476" s="364"/>
      <c r="C476" s="401" t="s">
        <v>555</v>
      </c>
      <c r="D476" s="186"/>
      <c r="E476" s="408"/>
      <c r="F476" s="187"/>
      <c r="G476" s="187"/>
    </row>
    <row r="477" spans="1:7">
      <c r="A477" s="186"/>
      <c r="B477" s="364"/>
      <c r="C477" s="402" t="s">
        <v>809</v>
      </c>
      <c r="D477" s="186"/>
      <c r="E477" s="409">
        <v>32</v>
      </c>
      <c r="F477" s="187"/>
      <c r="G477" s="187"/>
    </row>
    <row r="478" spans="1:7">
      <c r="A478" s="186"/>
      <c r="B478" s="364"/>
      <c r="C478" s="401" t="s">
        <v>559</v>
      </c>
      <c r="D478" s="186"/>
      <c r="E478" s="408"/>
      <c r="F478" s="187"/>
      <c r="G478" s="187"/>
    </row>
    <row r="479" spans="1:7">
      <c r="A479" s="186"/>
      <c r="B479" s="364"/>
      <c r="C479" s="402" t="s">
        <v>810</v>
      </c>
      <c r="D479" s="186"/>
      <c r="E479" s="409">
        <v>6.32</v>
      </c>
      <c r="F479" s="187"/>
      <c r="G479" s="187"/>
    </row>
    <row r="480" spans="1:7">
      <c r="A480" s="238">
        <v>59</v>
      </c>
      <c r="B480" s="362" t="s">
        <v>1089</v>
      </c>
      <c r="C480" s="400" t="s">
        <v>1090</v>
      </c>
      <c r="D480" s="363" t="s">
        <v>202</v>
      </c>
      <c r="E480" s="407">
        <v>24</v>
      </c>
      <c r="F480" s="386">
        <v>5.0000000000000001E-3</v>
      </c>
      <c r="G480" s="386"/>
    </row>
    <row r="481" spans="1:7">
      <c r="A481" s="186"/>
      <c r="B481" s="364"/>
      <c r="C481" s="403" t="s">
        <v>1091</v>
      </c>
      <c r="D481" s="186"/>
      <c r="E481" s="406"/>
      <c r="F481" s="187"/>
      <c r="G481" s="187"/>
    </row>
    <row r="482" spans="1:7">
      <c r="A482" s="186"/>
      <c r="B482" s="364"/>
      <c r="C482" s="401" t="s">
        <v>557</v>
      </c>
      <c r="D482" s="186"/>
      <c r="E482" s="408"/>
      <c r="F482" s="187"/>
      <c r="G482" s="187"/>
    </row>
    <row r="483" spans="1:7">
      <c r="A483" s="186"/>
      <c r="B483" s="364"/>
      <c r="C483" s="402" t="s">
        <v>811</v>
      </c>
      <c r="D483" s="186"/>
      <c r="E483" s="409">
        <v>24</v>
      </c>
      <c r="F483" s="187"/>
      <c r="G483" s="187"/>
    </row>
    <row r="484" spans="1:7">
      <c r="A484" s="238">
        <v>60</v>
      </c>
      <c r="B484" s="362" t="s">
        <v>1092</v>
      </c>
      <c r="C484" s="400" t="s">
        <v>1093</v>
      </c>
      <c r="D484" s="363" t="s">
        <v>202</v>
      </c>
      <c r="E484" s="407">
        <v>45.7</v>
      </c>
      <c r="F484" s="386"/>
      <c r="G484" s="386"/>
    </row>
    <row r="485" spans="1:7">
      <c r="A485" s="186"/>
      <c r="B485" s="364"/>
      <c r="C485" s="403" t="s">
        <v>1094</v>
      </c>
      <c r="D485" s="186"/>
      <c r="E485" s="406"/>
      <c r="F485" s="187"/>
      <c r="G485" s="187"/>
    </row>
    <row r="486" spans="1:7">
      <c r="A486" s="186"/>
      <c r="B486" s="364"/>
      <c r="C486" s="401" t="s">
        <v>557</v>
      </c>
      <c r="D486" s="186"/>
      <c r="E486" s="408"/>
      <c r="F486" s="187"/>
      <c r="G486" s="187"/>
    </row>
    <row r="487" spans="1:7">
      <c r="A487" s="186"/>
      <c r="B487" s="364"/>
      <c r="C487" s="402" t="s">
        <v>812</v>
      </c>
      <c r="D487" s="186"/>
      <c r="E487" s="409">
        <v>45.7</v>
      </c>
      <c r="F487" s="187"/>
      <c r="G487" s="187"/>
    </row>
    <row r="488" spans="1:7">
      <c r="A488" s="238">
        <v>61</v>
      </c>
      <c r="B488" s="362" t="s">
        <v>1095</v>
      </c>
      <c r="C488" s="400" t="s">
        <v>1096</v>
      </c>
      <c r="D488" s="363" t="s">
        <v>201</v>
      </c>
      <c r="E488" s="407">
        <v>80.099999999999994</v>
      </c>
      <c r="F488" s="386">
        <v>3.8580000000000001</v>
      </c>
      <c r="G488" s="386"/>
    </row>
    <row r="489" spans="1:7">
      <c r="A489" s="186"/>
      <c r="B489" s="364"/>
      <c r="C489" s="401" t="s">
        <v>543</v>
      </c>
      <c r="D489" s="186"/>
      <c r="E489" s="408"/>
      <c r="F489" s="187"/>
      <c r="G489" s="187"/>
    </row>
    <row r="490" spans="1:7">
      <c r="A490" s="186"/>
      <c r="B490" s="364"/>
      <c r="C490" s="402" t="s">
        <v>813</v>
      </c>
      <c r="D490" s="186"/>
      <c r="E490" s="409">
        <v>18</v>
      </c>
      <c r="F490" s="187"/>
      <c r="G490" s="187"/>
    </row>
    <row r="491" spans="1:7">
      <c r="A491" s="186"/>
      <c r="B491" s="364"/>
      <c r="C491" s="401" t="s">
        <v>547</v>
      </c>
      <c r="D491" s="186"/>
      <c r="E491" s="408"/>
      <c r="F491" s="187"/>
      <c r="G491" s="187"/>
    </row>
    <row r="492" spans="1:7">
      <c r="A492" s="186"/>
      <c r="B492" s="364"/>
      <c r="C492" s="402" t="s">
        <v>669</v>
      </c>
      <c r="D492" s="186"/>
      <c r="E492" s="409">
        <v>1.5</v>
      </c>
      <c r="F492" s="187"/>
      <c r="G492" s="187"/>
    </row>
    <row r="493" spans="1:7">
      <c r="A493" s="186"/>
      <c r="B493" s="364"/>
      <c r="C493" s="401" t="s">
        <v>549</v>
      </c>
      <c r="D493" s="186"/>
      <c r="E493" s="408"/>
      <c r="F493" s="187"/>
      <c r="G493" s="187"/>
    </row>
    <row r="494" spans="1:7">
      <c r="A494" s="186"/>
      <c r="B494" s="364"/>
      <c r="C494" s="402" t="s">
        <v>814</v>
      </c>
      <c r="D494" s="186"/>
      <c r="E494" s="409">
        <v>14</v>
      </c>
      <c r="F494" s="187"/>
      <c r="G494" s="187"/>
    </row>
    <row r="495" spans="1:7">
      <c r="A495" s="186"/>
      <c r="B495" s="364"/>
      <c r="C495" s="401" t="s">
        <v>551</v>
      </c>
      <c r="D495" s="186"/>
      <c r="E495" s="408"/>
      <c r="F495" s="187"/>
      <c r="G495" s="187"/>
    </row>
    <row r="496" spans="1:7">
      <c r="A496" s="186"/>
      <c r="B496" s="364"/>
      <c r="C496" s="402" t="s">
        <v>815</v>
      </c>
      <c r="D496" s="186"/>
      <c r="E496" s="409">
        <v>18.5</v>
      </c>
      <c r="F496" s="187"/>
      <c r="G496" s="187"/>
    </row>
    <row r="497" spans="1:7">
      <c r="A497" s="186"/>
      <c r="B497" s="364"/>
      <c r="C497" s="401" t="s">
        <v>553</v>
      </c>
      <c r="D497" s="186"/>
      <c r="E497" s="408"/>
      <c r="F497" s="187"/>
      <c r="G497" s="187"/>
    </row>
    <row r="498" spans="1:7">
      <c r="A498" s="186"/>
      <c r="B498" s="364"/>
      <c r="C498" s="402" t="s">
        <v>816</v>
      </c>
      <c r="D498" s="186"/>
      <c r="E498" s="409">
        <v>15.8</v>
      </c>
      <c r="F498" s="187"/>
      <c r="G498" s="187"/>
    </row>
    <row r="499" spans="1:7">
      <c r="A499" s="186"/>
      <c r="B499" s="364"/>
      <c r="C499" s="401" t="s">
        <v>555</v>
      </c>
      <c r="D499" s="186"/>
      <c r="E499" s="408"/>
      <c r="F499" s="187"/>
      <c r="G499" s="187"/>
    </row>
    <row r="500" spans="1:7">
      <c r="A500" s="186"/>
      <c r="B500" s="364"/>
      <c r="C500" s="402" t="s">
        <v>817</v>
      </c>
      <c r="D500" s="186"/>
      <c r="E500" s="409">
        <v>10.3</v>
      </c>
      <c r="F500" s="187"/>
      <c r="G500" s="187"/>
    </row>
    <row r="501" spans="1:7">
      <c r="A501" s="186"/>
      <c r="B501" s="364"/>
      <c r="C501" s="401" t="s">
        <v>559</v>
      </c>
      <c r="D501" s="186"/>
      <c r="E501" s="408"/>
      <c r="F501" s="187"/>
      <c r="G501" s="187"/>
    </row>
    <row r="502" spans="1:7">
      <c r="A502" s="186"/>
      <c r="B502" s="364"/>
      <c r="C502" s="402" t="s">
        <v>818</v>
      </c>
      <c r="D502" s="186"/>
      <c r="E502" s="409">
        <v>2</v>
      </c>
      <c r="F502" s="187"/>
      <c r="G502" s="187"/>
    </row>
    <row r="503" spans="1:7">
      <c r="A503" s="238">
        <v>62</v>
      </c>
      <c r="B503" s="362" t="s">
        <v>726</v>
      </c>
      <c r="C503" s="400" t="s">
        <v>727</v>
      </c>
      <c r="D503" s="363" t="s">
        <v>201</v>
      </c>
      <c r="E503" s="407">
        <v>1585.3309999999999</v>
      </c>
      <c r="F503" s="386">
        <v>47.37</v>
      </c>
      <c r="G503" s="386"/>
    </row>
    <row r="504" spans="1:7">
      <c r="A504" s="186"/>
      <c r="B504" s="364"/>
      <c r="C504" s="401" t="s">
        <v>631</v>
      </c>
      <c r="D504" s="186"/>
      <c r="E504" s="408"/>
      <c r="F504" s="187"/>
      <c r="G504" s="187"/>
    </row>
    <row r="505" spans="1:7">
      <c r="A505" s="186"/>
      <c r="B505" s="364"/>
      <c r="C505" s="402" t="s">
        <v>757</v>
      </c>
      <c r="D505" s="186"/>
      <c r="E505" s="409">
        <v>1585.3309999999999</v>
      </c>
      <c r="F505" s="187"/>
      <c r="G505" s="187"/>
    </row>
    <row r="506" spans="1:7">
      <c r="A506" s="238">
        <v>63</v>
      </c>
      <c r="B506" s="362" t="s">
        <v>728</v>
      </c>
      <c r="C506" s="400" t="s">
        <v>729</v>
      </c>
      <c r="D506" s="363" t="s">
        <v>201</v>
      </c>
      <c r="E506" s="407">
        <v>271.45999999999998</v>
      </c>
      <c r="F506" s="386">
        <v>10.329000000000001</v>
      </c>
      <c r="G506" s="386"/>
    </row>
    <row r="507" spans="1:7">
      <c r="A507" s="186"/>
      <c r="B507" s="364"/>
      <c r="C507" s="401" t="s">
        <v>819</v>
      </c>
      <c r="D507" s="186"/>
      <c r="E507" s="408"/>
      <c r="F507" s="187"/>
      <c r="G507" s="187"/>
    </row>
    <row r="508" spans="1:7">
      <c r="A508" s="186"/>
      <c r="B508" s="364"/>
      <c r="C508" s="402" t="s">
        <v>820</v>
      </c>
      <c r="D508" s="186"/>
      <c r="E508" s="409">
        <v>271.45999999999998</v>
      </c>
      <c r="F508" s="187"/>
      <c r="G508" s="187"/>
    </row>
    <row r="509" spans="1:7">
      <c r="A509" s="238">
        <v>64</v>
      </c>
      <c r="B509" s="362" t="s">
        <v>730</v>
      </c>
      <c r="C509" s="400" t="s">
        <v>1097</v>
      </c>
      <c r="D509" s="363" t="s">
        <v>201</v>
      </c>
      <c r="E509" s="407">
        <v>116.34</v>
      </c>
      <c r="F509" s="386">
        <v>6.4690000000000003</v>
      </c>
      <c r="G509" s="386"/>
    </row>
    <row r="510" spans="1:7">
      <c r="A510" s="186"/>
      <c r="B510" s="364"/>
      <c r="C510" s="401" t="s">
        <v>819</v>
      </c>
      <c r="D510" s="186"/>
      <c r="E510" s="408"/>
      <c r="F510" s="187"/>
      <c r="G510" s="187"/>
    </row>
    <row r="511" spans="1:7">
      <c r="A511" s="186"/>
      <c r="B511" s="364"/>
      <c r="C511" s="402" t="s">
        <v>821</v>
      </c>
      <c r="D511" s="186"/>
      <c r="E511" s="409">
        <v>116.34</v>
      </c>
      <c r="F511" s="187"/>
      <c r="G511" s="187"/>
    </row>
    <row r="512" spans="1:7">
      <c r="A512" s="238">
        <v>65</v>
      </c>
      <c r="B512" s="362" t="s">
        <v>1098</v>
      </c>
      <c r="C512" s="400" t="s">
        <v>1099</v>
      </c>
      <c r="D512" s="363" t="s">
        <v>201</v>
      </c>
      <c r="E512" s="407">
        <v>10.25</v>
      </c>
      <c r="F512" s="386">
        <v>2.1999999999999999E-2</v>
      </c>
      <c r="G512" s="386"/>
    </row>
    <row r="513" spans="1:7">
      <c r="A513" s="186"/>
      <c r="B513" s="364"/>
      <c r="C513" s="403" t="s">
        <v>1100</v>
      </c>
      <c r="D513" s="186"/>
      <c r="E513" s="406"/>
      <c r="F513" s="187"/>
      <c r="G513" s="187"/>
    </row>
    <row r="514" spans="1:7">
      <c r="A514" s="186"/>
      <c r="B514" s="364"/>
      <c r="C514" s="401" t="s">
        <v>1082</v>
      </c>
      <c r="D514" s="186"/>
      <c r="E514" s="408"/>
      <c r="F514" s="187"/>
      <c r="G514" s="187"/>
    </row>
    <row r="515" spans="1:7">
      <c r="A515" s="186"/>
      <c r="B515" s="364"/>
      <c r="C515" s="402" t="s">
        <v>822</v>
      </c>
      <c r="D515" s="186"/>
      <c r="E515" s="409">
        <v>10.25</v>
      </c>
      <c r="F515" s="187"/>
      <c r="G515" s="187"/>
    </row>
    <row r="516" spans="1:7">
      <c r="A516" s="238">
        <v>66</v>
      </c>
      <c r="B516" s="362" t="s">
        <v>731</v>
      </c>
      <c r="C516" s="400" t="s">
        <v>732</v>
      </c>
      <c r="D516" s="363" t="s">
        <v>201</v>
      </c>
      <c r="E516" s="407">
        <v>271.45999999999998</v>
      </c>
      <c r="F516" s="386">
        <v>0.65700000000000003</v>
      </c>
      <c r="G516" s="386"/>
    </row>
    <row r="517" spans="1:7">
      <c r="A517" s="186"/>
      <c r="B517" s="364"/>
      <c r="C517" s="403" t="s">
        <v>1101</v>
      </c>
      <c r="D517" s="186"/>
      <c r="E517" s="406"/>
      <c r="F517" s="187"/>
      <c r="G517" s="187"/>
    </row>
    <row r="518" spans="1:7">
      <c r="A518" s="186"/>
      <c r="B518" s="364"/>
      <c r="C518" s="401" t="s">
        <v>819</v>
      </c>
      <c r="D518" s="186"/>
      <c r="E518" s="408"/>
      <c r="F518" s="187"/>
      <c r="G518" s="187"/>
    </row>
    <row r="519" spans="1:7">
      <c r="A519" s="186"/>
      <c r="B519" s="364"/>
      <c r="C519" s="402" t="s">
        <v>820</v>
      </c>
      <c r="D519" s="186"/>
      <c r="E519" s="409">
        <v>271.45999999999998</v>
      </c>
      <c r="F519" s="187"/>
      <c r="G519" s="187"/>
    </row>
    <row r="520" spans="1:7">
      <c r="A520" s="238">
        <v>67</v>
      </c>
      <c r="B520" s="362" t="s">
        <v>1102</v>
      </c>
      <c r="C520" s="400" t="s">
        <v>1103</v>
      </c>
      <c r="D520" s="363" t="s">
        <v>201</v>
      </c>
      <c r="E520" s="407">
        <v>116.34</v>
      </c>
      <c r="F520" s="386">
        <v>0.34300000000000003</v>
      </c>
      <c r="G520" s="386"/>
    </row>
    <row r="521" spans="1:7">
      <c r="A521" s="186"/>
      <c r="B521" s="364"/>
      <c r="C521" s="403" t="s">
        <v>1104</v>
      </c>
      <c r="D521" s="186"/>
      <c r="E521" s="406"/>
      <c r="F521" s="187"/>
      <c r="G521" s="187"/>
    </row>
    <row r="522" spans="1:7">
      <c r="A522" s="186"/>
      <c r="B522" s="364"/>
      <c r="C522" s="401" t="s">
        <v>819</v>
      </c>
      <c r="D522" s="186"/>
      <c r="E522" s="408"/>
      <c r="F522" s="187"/>
      <c r="G522" s="187"/>
    </row>
    <row r="523" spans="1:7">
      <c r="A523" s="186"/>
      <c r="B523" s="364"/>
      <c r="C523" s="402" t="s">
        <v>821</v>
      </c>
      <c r="D523" s="186"/>
      <c r="E523" s="409">
        <v>116.34</v>
      </c>
      <c r="F523" s="187"/>
      <c r="G523" s="187"/>
    </row>
    <row r="524" spans="1:7">
      <c r="A524" s="238">
        <v>68</v>
      </c>
      <c r="B524" s="362" t="s">
        <v>1105</v>
      </c>
      <c r="C524" s="400" t="s">
        <v>1106</v>
      </c>
      <c r="D524" s="363" t="s">
        <v>201</v>
      </c>
      <c r="E524" s="407">
        <v>10.25</v>
      </c>
      <c r="F524" s="386">
        <v>1.7000000000000001E-2</v>
      </c>
      <c r="G524" s="386"/>
    </row>
    <row r="525" spans="1:7">
      <c r="A525" s="186"/>
      <c r="B525" s="364"/>
      <c r="C525" s="403" t="s">
        <v>1100</v>
      </c>
      <c r="D525" s="186"/>
      <c r="E525" s="406"/>
      <c r="F525" s="187"/>
      <c r="G525" s="187"/>
    </row>
    <row r="526" spans="1:7">
      <c r="A526" s="186"/>
      <c r="B526" s="364"/>
      <c r="C526" s="401" t="s">
        <v>1082</v>
      </c>
      <c r="D526" s="186"/>
      <c r="E526" s="408"/>
      <c r="F526" s="187"/>
      <c r="G526" s="187"/>
    </row>
    <row r="527" spans="1:7">
      <c r="A527" s="186"/>
      <c r="B527" s="364"/>
      <c r="C527" s="402" t="s">
        <v>823</v>
      </c>
      <c r="D527" s="186"/>
      <c r="E527" s="409">
        <v>10.25</v>
      </c>
      <c r="F527" s="187"/>
      <c r="G527" s="187"/>
    </row>
    <row r="528" spans="1:7">
      <c r="A528" s="238">
        <v>69</v>
      </c>
      <c r="B528" s="362" t="s">
        <v>243</v>
      </c>
      <c r="C528" s="400" t="s">
        <v>244</v>
      </c>
      <c r="D528" s="363" t="s">
        <v>201</v>
      </c>
      <c r="E528" s="407">
        <v>1585.3309999999999</v>
      </c>
      <c r="F528" s="386">
        <v>4.8000000000000001E-2</v>
      </c>
      <c r="G528" s="386"/>
    </row>
    <row r="529" spans="1:7">
      <c r="A529" s="186"/>
      <c r="B529" s="364"/>
      <c r="C529" s="401" t="s">
        <v>631</v>
      </c>
      <c r="D529" s="186"/>
      <c r="E529" s="408"/>
      <c r="F529" s="187"/>
      <c r="G529" s="187"/>
    </row>
    <row r="530" spans="1:7">
      <c r="A530" s="186"/>
      <c r="B530" s="364"/>
      <c r="C530" s="402" t="s">
        <v>757</v>
      </c>
      <c r="D530" s="186"/>
      <c r="E530" s="409">
        <v>1585.3309999999999</v>
      </c>
      <c r="F530" s="187"/>
      <c r="G530" s="187"/>
    </row>
    <row r="531" spans="1:7">
      <c r="A531" s="238">
        <v>70</v>
      </c>
      <c r="B531" s="362" t="s">
        <v>733</v>
      </c>
      <c r="C531" s="400" t="s">
        <v>0</v>
      </c>
      <c r="D531" s="363" t="s">
        <v>201</v>
      </c>
      <c r="E531" s="407">
        <v>271.45999999999998</v>
      </c>
      <c r="F531" s="386">
        <v>8.0000000000000002E-3</v>
      </c>
      <c r="G531" s="386"/>
    </row>
    <row r="532" spans="1:7">
      <c r="A532" s="186"/>
      <c r="B532" s="364"/>
      <c r="C532" s="403" t="s">
        <v>1101</v>
      </c>
      <c r="D532" s="186"/>
      <c r="E532" s="406"/>
      <c r="F532" s="187"/>
      <c r="G532" s="187"/>
    </row>
    <row r="533" spans="1:7">
      <c r="A533" s="186"/>
      <c r="B533" s="364"/>
      <c r="C533" s="401" t="s">
        <v>819</v>
      </c>
      <c r="D533" s="186"/>
      <c r="E533" s="408"/>
      <c r="F533" s="187"/>
      <c r="G533" s="187"/>
    </row>
    <row r="534" spans="1:7">
      <c r="A534" s="186"/>
      <c r="B534" s="364"/>
      <c r="C534" s="402" t="s">
        <v>824</v>
      </c>
      <c r="D534" s="186"/>
      <c r="E534" s="409">
        <v>271.45999999999998</v>
      </c>
      <c r="F534" s="187"/>
      <c r="G534" s="187"/>
    </row>
    <row r="535" spans="1:7">
      <c r="A535" s="238">
        <v>71</v>
      </c>
      <c r="B535" s="362" t="s">
        <v>1107</v>
      </c>
      <c r="C535" s="400" t="s">
        <v>1108</v>
      </c>
      <c r="D535" s="363" t="s">
        <v>201</v>
      </c>
      <c r="E535" s="407">
        <v>116.34</v>
      </c>
      <c r="F535" s="386">
        <v>3.0000000000000001E-3</v>
      </c>
      <c r="G535" s="386"/>
    </row>
    <row r="536" spans="1:7">
      <c r="A536" s="186"/>
      <c r="B536" s="364"/>
      <c r="C536" s="403" t="s">
        <v>1104</v>
      </c>
      <c r="D536" s="186"/>
      <c r="E536" s="406"/>
      <c r="F536" s="187"/>
      <c r="G536" s="187"/>
    </row>
    <row r="537" spans="1:7">
      <c r="A537" s="186"/>
      <c r="B537" s="364"/>
      <c r="C537" s="401" t="s">
        <v>819</v>
      </c>
      <c r="D537" s="186"/>
      <c r="E537" s="408"/>
      <c r="F537" s="187"/>
      <c r="G537" s="187"/>
    </row>
    <row r="538" spans="1:7">
      <c r="A538" s="186"/>
      <c r="B538" s="364"/>
      <c r="C538" s="402" t="s">
        <v>825</v>
      </c>
      <c r="D538" s="186"/>
      <c r="E538" s="409">
        <v>116.34</v>
      </c>
      <c r="F538" s="187"/>
      <c r="G538" s="187"/>
    </row>
    <row r="539" spans="1:7">
      <c r="A539" s="387"/>
      <c r="B539" s="388" t="s">
        <v>195</v>
      </c>
      <c r="C539" s="389" t="s">
        <v>826</v>
      </c>
      <c r="D539" s="387"/>
      <c r="E539" s="411"/>
      <c r="F539" s="390">
        <v>86.046999999999983</v>
      </c>
      <c r="G539" s="389"/>
    </row>
    <row r="540" spans="1:7">
      <c r="A540" s="174" t="s">
        <v>200</v>
      </c>
      <c r="B540" s="175">
        <v>630</v>
      </c>
      <c r="C540" s="399" t="s">
        <v>827</v>
      </c>
      <c r="D540" s="186"/>
      <c r="E540" s="406"/>
      <c r="F540" s="385" t="s">
        <v>828</v>
      </c>
      <c r="G540" s="187"/>
    </row>
    <row r="541" spans="1:7">
      <c r="A541" s="238">
        <v>72</v>
      </c>
      <c r="B541" s="362" t="s">
        <v>2</v>
      </c>
      <c r="C541" s="400" t="s">
        <v>3</v>
      </c>
      <c r="D541" s="363" t="s">
        <v>205</v>
      </c>
      <c r="E541" s="407">
        <v>8.3008000000000006</v>
      </c>
      <c r="F541" s="386">
        <v>20.103999999999999</v>
      </c>
      <c r="G541" s="386"/>
    </row>
    <row r="542" spans="1:7">
      <c r="A542" s="186"/>
      <c r="B542" s="364"/>
      <c r="C542" s="401" t="s">
        <v>561</v>
      </c>
      <c r="D542" s="186"/>
      <c r="E542" s="408"/>
      <c r="F542" s="187"/>
      <c r="G542" s="187"/>
    </row>
    <row r="543" spans="1:7">
      <c r="A543" s="186"/>
      <c r="B543" s="364"/>
      <c r="C543" s="402" t="s">
        <v>829</v>
      </c>
      <c r="D543" s="186"/>
      <c r="E543" s="409">
        <v>8.3008000000000006</v>
      </c>
      <c r="F543" s="187"/>
      <c r="G543" s="187"/>
    </row>
    <row r="544" spans="1:7">
      <c r="A544" s="238">
        <v>73</v>
      </c>
      <c r="B544" s="362" t="s">
        <v>4</v>
      </c>
      <c r="C544" s="400" t="s">
        <v>5</v>
      </c>
      <c r="D544" s="363" t="s">
        <v>205</v>
      </c>
      <c r="E544" s="407">
        <v>8.3008000000000006</v>
      </c>
      <c r="F544" s="386">
        <v>0.16600000000000001</v>
      </c>
      <c r="G544" s="386"/>
    </row>
    <row r="545" spans="1:7">
      <c r="A545" s="186"/>
      <c r="B545" s="364"/>
      <c r="C545" s="403" t="s">
        <v>6</v>
      </c>
      <c r="D545" s="186"/>
      <c r="E545" s="406"/>
      <c r="F545" s="187"/>
      <c r="G545" s="187"/>
    </row>
    <row r="546" spans="1:7">
      <c r="A546" s="186"/>
      <c r="B546" s="364"/>
      <c r="C546" s="401" t="s">
        <v>561</v>
      </c>
      <c r="D546" s="186"/>
      <c r="E546" s="408"/>
      <c r="F546" s="187"/>
      <c r="G546" s="187"/>
    </row>
    <row r="547" spans="1:7">
      <c r="A547" s="186"/>
      <c r="B547" s="364"/>
      <c r="C547" s="402" t="s">
        <v>830</v>
      </c>
      <c r="D547" s="186"/>
      <c r="E547" s="409">
        <v>8.3008000000000006</v>
      </c>
      <c r="F547" s="187"/>
      <c r="G547" s="187"/>
    </row>
    <row r="548" spans="1:7">
      <c r="A548" s="387"/>
      <c r="B548" s="388" t="s">
        <v>195</v>
      </c>
      <c r="C548" s="389" t="s">
        <v>831</v>
      </c>
      <c r="D548" s="387"/>
      <c r="E548" s="411"/>
      <c r="F548" s="390">
        <v>20.27</v>
      </c>
      <c r="G548" s="389"/>
    </row>
    <row r="549" spans="1:7">
      <c r="A549" s="174" t="s">
        <v>200</v>
      </c>
      <c r="B549" s="175">
        <v>640</v>
      </c>
      <c r="C549" s="399" t="s">
        <v>1109</v>
      </c>
      <c r="D549" s="186"/>
      <c r="E549" s="406"/>
      <c r="F549" s="385" t="s">
        <v>832</v>
      </c>
      <c r="G549" s="187"/>
    </row>
    <row r="550" spans="1:7">
      <c r="A550" s="238">
        <v>74</v>
      </c>
      <c r="B550" s="362" t="s">
        <v>7</v>
      </c>
      <c r="C550" s="400" t="s">
        <v>8</v>
      </c>
      <c r="D550" s="363" t="s">
        <v>201</v>
      </c>
      <c r="E550" s="407">
        <v>67.694100000000006</v>
      </c>
      <c r="F550" s="386">
        <v>1.0999999999999999E-2</v>
      </c>
      <c r="G550" s="386"/>
    </row>
    <row r="551" spans="1:7">
      <c r="A551" s="186"/>
      <c r="B551" s="364"/>
      <c r="C551" s="401" t="s">
        <v>561</v>
      </c>
      <c r="D551" s="186"/>
      <c r="E551" s="408"/>
      <c r="F551" s="187"/>
      <c r="G551" s="187"/>
    </row>
    <row r="552" spans="1:7">
      <c r="A552" s="186"/>
      <c r="B552" s="364"/>
      <c r="C552" s="402" t="s">
        <v>833</v>
      </c>
      <c r="D552" s="186"/>
      <c r="E552" s="409">
        <v>8.5007999999999999</v>
      </c>
      <c r="F552" s="187"/>
      <c r="G552" s="187"/>
    </row>
    <row r="553" spans="1:7">
      <c r="A553" s="186"/>
      <c r="B553" s="364"/>
      <c r="C553" s="401" t="s">
        <v>543</v>
      </c>
      <c r="D553" s="186"/>
      <c r="E553" s="408"/>
      <c r="F553" s="187"/>
      <c r="G553" s="187"/>
    </row>
    <row r="554" spans="1:7">
      <c r="A554" s="186"/>
      <c r="B554" s="364"/>
      <c r="C554" s="402" t="s">
        <v>742</v>
      </c>
      <c r="D554" s="186"/>
      <c r="E554" s="409">
        <v>6.4545000000000003</v>
      </c>
      <c r="F554" s="187"/>
      <c r="G554" s="187"/>
    </row>
    <row r="555" spans="1:7">
      <c r="A555" s="186"/>
      <c r="B555" s="364"/>
      <c r="C555" s="401" t="s">
        <v>643</v>
      </c>
      <c r="D555" s="186"/>
      <c r="E555" s="408"/>
      <c r="F555" s="187"/>
      <c r="G555" s="187"/>
    </row>
    <row r="556" spans="1:7">
      <c r="A556" s="186"/>
      <c r="B556" s="364"/>
      <c r="C556" s="402" t="s">
        <v>744</v>
      </c>
      <c r="D556" s="186"/>
      <c r="E556" s="410">
        <v>4.8</v>
      </c>
      <c r="F556" s="187"/>
      <c r="G556" s="187"/>
    </row>
    <row r="557" spans="1:7">
      <c r="A557" s="186"/>
      <c r="B557" s="364"/>
      <c r="C557" s="402" t="s">
        <v>834</v>
      </c>
      <c r="D557" s="186"/>
      <c r="E557" s="410">
        <v>1.2527999999999999</v>
      </c>
      <c r="F557" s="187"/>
      <c r="G557" s="187"/>
    </row>
    <row r="558" spans="1:7">
      <c r="A558" s="186"/>
      <c r="B558" s="364"/>
      <c r="C558" s="401" t="s">
        <v>646</v>
      </c>
      <c r="D558" s="186"/>
      <c r="E558" s="408">
        <v>6.0527999999999995</v>
      </c>
      <c r="F558" s="187"/>
      <c r="G558" s="187"/>
    </row>
    <row r="559" spans="1:7">
      <c r="A559" s="186"/>
      <c r="B559" s="364"/>
      <c r="C559" s="401" t="s">
        <v>549</v>
      </c>
      <c r="D559" s="186"/>
      <c r="E559" s="408"/>
      <c r="F559" s="187"/>
      <c r="G559" s="187"/>
    </row>
    <row r="560" spans="1:7">
      <c r="A560" s="186"/>
      <c r="B560" s="364"/>
      <c r="C560" s="402" t="s">
        <v>835</v>
      </c>
      <c r="D560" s="186"/>
      <c r="E560" s="409">
        <v>12.765000000000001</v>
      </c>
      <c r="F560" s="187"/>
      <c r="G560" s="187"/>
    </row>
    <row r="561" spans="1:7">
      <c r="A561" s="186"/>
      <c r="B561" s="364"/>
      <c r="C561" s="401" t="s">
        <v>551</v>
      </c>
      <c r="D561" s="186"/>
      <c r="E561" s="408"/>
      <c r="F561" s="187"/>
      <c r="G561" s="187"/>
    </row>
    <row r="562" spans="1:7">
      <c r="A562" s="186"/>
      <c r="B562" s="364"/>
      <c r="C562" s="402" t="s">
        <v>836</v>
      </c>
      <c r="D562" s="186"/>
      <c r="E562" s="409">
        <v>9.3260000000000005</v>
      </c>
      <c r="F562" s="187"/>
      <c r="G562" s="187"/>
    </row>
    <row r="563" spans="1:7">
      <c r="A563" s="186"/>
      <c r="B563" s="364"/>
      <c r="C563" s="401" t="s">
        <v>553</v>
      </c>
      <c r="D563" s="186"/>
      <c r="E563" s="408"/>
      <c r="F563" s="187"/>
      <c r="G563" s="187"/>
    </row>
    <row r="564" spans="1:7">
      <c r="A564" s="186"/>
      <c r="B564" s="364"/>
      <c r="C564" s="402" t="s">
        <v>751</v>
      </c>
      <c r="D564" s="186"/>
      <c r="E564" s="410">
        <v>14.015000000000001</v>
      </c>
      <c r="F564" s="187"/>
      <c r="G564" s="187"/>
    </row>
    <row r="565" spans="1:7">
      <c r="A565" s="186"/>
      <c r="B565" s="364"/>
      <c r="C565" s="402" t="s">
        <v>752</v>
      </c>
      <c r="D565" s="186"/>
      <c r="E565" s="410">
        <v>8</v>
      </c>
      <c r="F565" s="187"/>
      <c r="G565" s="187"/>
    </row>
    <row r="566" spans="1:7">
      <c r="A566" s="186"/>
      <c r="B566" s="364"/>
      <c r="C566" s="401" t="s">
        <v>656</v>
      </c>
      <c r="D566" s="186"/>
      <c r="E566" s="408">
        <v>22.015000000000001</v>
      </c>
      <c r="F566" s="187"/>
      <c r="G566" s="187"/>
    </row>
    <row r="567" spans="1:7">
      <c r="A567" s="186"/>
      <c r="B567" s="364"/>
      <c r="C567" s="401" t="s">
        <v>555</v>
      </c>
      <c r="D567" s="186"/>
      <c r="E567" s="408"/>
      <c r="F567" s="187"/>
      <c r="G567" s="187"/>
    </row>
    <row r="568" spans="1:7">
      <c r="A568" s="186"/>
      <c r="B568" s="364"/>
      <c r="C568" s="402" t="s">
        <v>755</v>
      </c>
      <c r="D568" s="186"/>
      <c r="E568" s="409">
        <v>2.58</v>
      </c>
      <c r="F568" s="187"/>
      <c r="G568" s="187"/>
    </row>
    <row r="569" spans="1:7">
      <c r="A569" s="238">
        <v>75</v>
      </c>
      <c r="B569" s="362" t="s">
        <v>7</v>
      </c>
      <c r="C569" s="400" t="s">
        <v>8</v>
      </c>
      <c r="D569" s="363" t="s">
        <v>201</v>
      </c>
      <c r="E569" s="407">
        <v>2.9580000000000002</v>
      </c>
      <c r="F569" s="386"/>
      <c r="G569" s="386"/>
    </row>
    <row r="570" spans="1:7">
      <c r="A570" s="186"/>
      <c r="B570" s="364"/>
      <c r="C570" s="403" t="s">
        <v>9</v>
      </c>
      <c r="D570" s="186"/>
      <c r="E570" s="406"/>
      <c r="F570" s="187"/>
      <c r="G570" s="187"/>
    </row>
    <row r="571" spans="1:7">
      <c r="A571" s="186"/>
      <c r="B571" s="364"/>
      <c r="C571" s="401" t="s">
        <v>561</v>
      </c>
      <c r="D571" s="186"/>
      <c r="E571" s="408"/>
      <c r="F571" s="187"/>
      <c r="G571" s="187"/>
    </row>
    <row r="572" spans="1:7">
      <c r="A572" s="186"/>
      <c r="B572" s="364"/>
      <c r="C572" s="402" t="s">
        <v>837</v>
      </c>
      <c r="D572" s="186"/>
      <c r="E572" s="409">
        <v>2.9580000000000002</v>
      </c>
      <c r="F572" s="187"/>
      <c r="G572" s="187"/>
    </row>
    <row r="573" spans="1:7">
      <c r="A573" s="238">
        <v>76</v>
      </c>
      <c r="B573" s="362" t="s">
        <v>7</v>
      </c>
      <c r="C573" s="400" t="s">
        <v>10</v>
      </c>
      <c r="D573" s="363" t="s">
        <v>201</v>
      </c>
      <c r="E573" s="407">
        <v>19.851500000000001</v>
      </c>
      <c r="F573" s="386">
        <v>3.0000000000000001E-3</v>
      </c>
      <c r="G573" s="386"/>
    </row>
    <row r="574" spans="1:7">
      <c r="A574" s="186"/>
      <c r="B574" s="364"/>
      <c r="C574" s="401" t="s">
        <v>640</v>
      </c>
      <c r="D574" s="186"/>
      <c r="E574" s="408"/>
      <c r="F574" s="187"/>
      <c r="G574" s="187"/>
    </row>
    <row r="575" spans="1:7">
      <c r="A575" s="186"/>
      <c r="B575" s="364"/>
      <c r="C575" s="402" t="s">
        <v>838</v>
      </c>
      <c r="D575" s="186"/>
      <c r="E575" s="409">
        <v>19.851500000000001</v>
      </c>
      <c r="F575" s="187"/>
      <c r="G575" s="187"/>
    </row>
    <row r="576" spans="1:7">
      <c r="A576" s="238">
        <v>77</v>
      </c>
      <c r="B576" s="362" t="s">
        <v>7</v>
      </c>
      <c r="C576" s="400" t="s">
        <v>10</v>
      </c>
      <c r="D576" s="363" t="s">
        <v>201</v>
      </c>
      <c r="E576" s="407">
        <v>2.7269999999999999</v>
      </c>
      <c r="F576" s="386"/>
      <c r="G576" s="386"/>
    </row>
    <row r="577" spans="1:7">
      <c r="A577" s="186"/>
      <c r="B577" s="364"/>
      <c r="C577" s="403" t="s">
        <v>9</v>
      </c>
      <c r="D577" s="186"/>
      <c r="E577" s="406"/>
      <c r="F577" s="187"/>
      <c r="G577" s="187"/>
    </row>
    <row r="578" spans="1:7">
      <c r="A578" s="186"/>
      <c r="B578" s="364"/>
      <c r="C578" s="401" t="s">
        <v>561</v>
      </c>
      <c r="D578" s="186"/>
      <c r="E578" s="408"/>
      <c r="F578" s="187"/>
      <c r="G578" s="187"/>
    </row>
    <row r="579" spans="1:7">
      <c r="A579" s="186"/>
      <c r="B579" s="364"/>
      <c r="C579" s="402" t="s">
        <v>839</v>
      </c>
      <c r="D579" s="186"/>
      <c r="E579" s="409">
        <v>2.7269999999999999</v>
      </c>
      <c r="F579" s="187"/>
      <c r="G579" s="187"/>
    </row>
    <row r="580" spans="1:7">
      <c r="A580" s="238">
        <v>78</v>
      </c>
      <c r="B580" s="362" t="s">
        <v>223</v>
      </c>
      <c r="C580" s="400" t="s">
        <v>1110</v>
      </c>
      <c r="D580" s="363" t="s">
        <v>202</v>
      </c>
      <c r="E580" s="407">
        <v>103.51</v>
      </c>
      <c r="F580" s="386">
        <v>1.38</v>
      </c>
      <c r="G580" s="386"/>
    </row>
    <row r="581" spans="1:7">
      <c r="A581" s="186"/>
      <c r="B581" s="364"/>
      <c r="C581" s="401" t="s">
        <v>631</v>
      </c>
      <c r="D581" s="186"/>
      <c r="E581" s="408"/>
      <c r="F581" s="187"/>
      <c r="G581" s="187"/>
    </row>
    <row r="582" spans="1:7">
      <c r="A582" s="186"/>
      <c r="B582" s="364"/>
      <c r="C582" s="402" t="s">
        <v>840</v>
      </c>
      <c r="D582" s="186"/>
      <c r="E582" s="409">
        <v>103.51</v>
      </c>
      <c r="F582" s="187"/>
      <c r="G582" s="187"/>
    </row>
    <row r="583" spans="1:7">
      <c r="A583" s="387"/>
      <c r="B583" s="388" t="s">
        <v>195</v>
      </c>
      <c r="C583" s="389" t="s">
        <v>841</v>
      </c>
      <c r="D583" s="387"/>
      <c r="E583" s="411"/>
      <c r="F583" s="390">
        <v>1.3939999999999999</v>
      </c>
      <c r="G583" s="389"/>
    </row>
    <row r="584" spans="1:7">
      <c r="A584" s="174" t="s">
        <v>200</v>
      </c>
      <c r="B584" s="175">
        <v>960</v>
      </c>
      <c r="C584" s="399" t="s">
        <v>842</v>
      </c>
      <c r="D584" s="186"/>
      <c r="E584" s="406"/>
      <c r="F584" s="385" t="s">
        <v>843</v>
      </c>
      <c r="G584" s="187"/>
    </row>
    <row r="585" spans="1:7">
      <c r="A585" s="238">
        <v>79</v>
      </c>
      <c r="B585" s="362" t="s">
        <v>1111</v>
      </c>
      <c r="C585" s="400" t="s">
        <v>1112</v>
      </c>
      <c r="D585" s="363" t="s">
        <v>201</v>
      </c>
      <c r="E585" s="407">
        <v>50</v>
      </c>
      <c r="F585" s="386"/>
      <c r="G585" s="386">
        <v>0.7</v>
      </c>
    </row>
    <row r="586" spans="1:7">
      <c r="A586" s="186"/>
      <c r="B586" s="364"/>
      <c r="C586" s="401" t="s">
        <v>844</v>
      </c>
      <c r="D586" s="186"/>
      <c r="E586" s="408"/>
      <c r="F586" s="187"/>
      <c r="G586" s="187"/>
    </row>
    <row r="587" spans="1:7">
      <c r="A587" s="186"/>
      <c r="B587" s="364"/>
      <c r="C587" s="402" t="s">
        <v>845</v>
      </c>
      <c r="D587" s="186"/>
      <c r="E587" s="409">
        <v>50</v>
      </c>
      <c r="F587" s="187"/>
      <c r="G587" s="187"/>
    </row>
    <row r="588" spans="1:7">
      <c r="A588" s="238">
        <v>80</v>
      </c>
      <c r="B588" s="362" t="s">
        <v>11</v>
      </c>
      <c r="C588" s="400" t="s">
        <v>12</v>
      </c>
      <c r="D588" s="363" t="s">
        <v>201</v>
      </c>
      <c r="E588" s="407">
        <v>873.96</v>
      </c>
      <c r="F588" s="386"/>
      <c r="G588" s="386">
        <v>6.1180000000000003</v>
      </c>
    </row>
    <row r="589" spans="1:7">
      <c r="A589" s="186"/>
      <c r="B589" s="364"/>
      <c r="C589" s="401" t="s">
        <v>844</v>
      </c>
      <c r="D589" s="186"/>
      <c r="E589" s="408"/>
      <c r="F589" s="187"/>
      <c r="G589" s="187"/>
    </row>
    <row r="590" spans="1:7">
      <c r="A590" s="186"/>
      <c r="B590" s="364"/>
      <c r="C590" s="402" t="s">
        <v>846</v>
      </c>
      <c r="D590" s="186"/>
      <c r="E590" s="409">
        <v>873.96</v>
      </c>
      <c r="F590" s="187"/>
      <c r="G590" s="187"/>
    </row>
    <row r="591" spans="1:7">
      <c r="A591" s="238">
        <v>81</v>
      </c>
      <c r="B591" s="362" t="s">
        <v>13</v>
      </c>
      <c r="C591" s="400" t="s">
        <v>14</v>
      </c>
      <c r="D591" s="363" t="s">
        <v>202</v>
      </c>
      <c r="E591" s="407">
        <v>43.884</v>
      </c>
      <c r="F591" s="386"/>
      <c r="G591" s="386">
        <v>8.7999999999999995E-2</v>
      </c>
    </row>
    <row r="592" spans="1:7">
      <c r="A592" s="186"/>
      <c r="B592" s="364"/>
      <c r="C592" s="401" t="s">
        <v>631</v>
      </c>
      <c r="D592" s="186"/>
      <c r="E592" s="408"/>
      <c r="F592" s="187"/>
      <c r="G592" s="187"/>
    </row>
    <row r="593" spans="1:7">
      <c r="A593" s="186"/>
      <c r="B593" s="364"/>
      <c r="C593" s="402" t="s">
        <v>847</v>
      </c>
      <c r="D593" s="186"/>
      <c r="E593" s="409">
        <v>43.884</v>
      </c>
      <c r="F593" s="187"/>
      <c r="G593" s="187"/>
    </row>
    <row r="594" spans="1:7">
      <c r="A594" s="238">
        <v>82</v>
      </c>
      <c r="B594" s="362" t="s">
        <v>15</v>
      </c>
      <c r="C594" s="400" t="s">
        <v>16</v>
      </c>
      <c r="D594" s="363" t="s">
        <v>202</v>
      </c>
      <c r="E594" s="407">
        <v>108.91</v>
      </c>
      <c r="F594" s="386"/>
      <c r="G594" s="386">
        <v>0.32700000000000001</v>
      </c>
    </row>
    <row r="595" spans="1:7">
      <c r="A595" s="186"/>
      <c r="B595" s="364"/>
      <c r="C595" s="401" t="s">
        <v>631</v>
      </c>
      <c r="D595" s="186"/>
      <c r="E595" s="408"/>
      <c r="F595" s="187"/>
      <c r="G595" s="187"/>
    </row>
    <row r="596" spans="1:7">
      <c r="A596" s="186"/>
      <c r="B596" s="364"/>
      <c r="C596" s="402" t="s">
        <v>848</v>
      </c>
      <c r="D596" s="186"/>
      <c r="E596" s="409">
        <v>108.91</v>
      </c>
      <c r="F596" s="187"/>
      <c r="G596" s="187"/>
    </row>
    <row r="597" spans="1:7">
      <c r="A597" s="238">
        <v>83</v>
      </c>
      <c r="B597" s="362" t="s">
        <v>17</v>
      </c>
      <c r="C597" s="400" t="s">
        <v>18</v>
      </c>
      <c r="D597" s="363" t="s">
        <v>202</v>
      </c>
      <c r="E597" s="407">
        <v>163.85</v>
      </c>
      <c r="F597" s="386"/>
      <c r="G597" s="386">
        <v>0.81899999999999995</v>
      </c>
    </row>
    <row r="598" spans="1:7">
      <c r="A598" s="186"/>
      <c r="B598" s="364"/>
      <c r="C598" s="401" t="s">
        <v>631</v>
      </c>
      <c r="D598" s="186"/>
      <c r="E598" s="408"/>
      <c r="F598" s="187"/>
      <c r="G598" s="187"/>
    </row>
    <row r="599" spans="1:7">
      <c r="A599" s="186"/>
      <c r="B599" s="364"/>
      <c r="C599" s="402" t="s">
        <v>849</v>
      </c>
      <c r="D599" s="186"/>
      <c r="E599" s="409">
        <v>163.85</v>
      </c>
      <c r="F599" s="187"/>
      <c r="G599" s="187"/>
    </row>
    <row r="600" spans="1:7">
      <c r="A600" s="238">
        <v>84</v>
      </c>
      <c r="B600" s="362" t="s">
        <v>19</v>
      </c>
      <c r="C600" s="400" t="s">
        <v>20</v>
      </c>
      <c r="D600" s="363" t="s">
        <v>201</v>
      </c>
      <c r="E600" s="407">
        <v>600</v>
      </c>
      <c r="F600" s="386"/>
      <c r="G600" s="386">
        <v>18</v>
      </c>
    </row>
    <row r="601" spans="1:7">
      <c r="A601" s="186"/>
      <c r="B601" s="364"/>
      <c r="C601" s="401" t="s">
        <v>1082</v>
      </c>
      <c r="D601" s="186"/>
      <c r="E601" s="408"/>
      <c r="F601" s="187"/>
      <c r="G601" s="187"/>
    </row>
    <row r="602" spans="1:7">
      <c r="A602" s="186"/>
      <c r="B602" s="364"/>
      <c r="C602" s="402" t="s">
        <v>850</v>
      </c>
      <c r="D602" s="186"/>
      <c r="E602" s="409">
        <v>600</v>
      </c>
      <c r="F602" s="187"/>
      <c r="G602" s="187"/>
    </row>
    <row r="603" spans="1:7">
      <c r="A603" s="238">
        <v>85</v>
      </c>
      <c r="B603" s="362" t="s">
        <v>21</v>
      </c>
      <c r="C603" s="400" t="s">
        <v>22</v>
      </c>
      <c r="D603" s="363" t="s">
        <v>202</v>
      </c>
      <c r="E603" s="407">
        <v>47.709229999999998</v>
      </c>
      <c r="F603" s="386"/>
      <c r="G603" s="386">
        <v>0.47699999999999998</v>
      </c>
    </row>
    <row r="604" spans="1:7">
      <c r="A604" s="186"/>
      <c r="B604" s="364"/>
      <c r="C604" s="401" t="s">
        <v>1082</v>
      </c>
      <c r="D604" s="186"/>
      <c r="E604" s="408"/>
      <c r="F604" s="187"/>
      <c r="G604" s="187"/>
    </row>
    <row r="605" spans="1:7">
      <c r="A605" s="186"/>
      <c r="B605" s="364"/>
      <c r="C605" s="402" t="s">
        <v>851</v>
      </c>
      <c r="D605" s="186"/>
      <c r="E605" s="409">
        <v>47.709229999999998</v>
      </c>
      <c r="F605" s="187"/>
      <c r="G605" s="187"/>
    </row>
    <row r="606" spans="1:7">
      <c r="A606" s="238">
        <v>86</v>
      </c>
      <c r="B606" s="362" t="s">
        <v>1113</v>
      </c>
      <c r="C606" s="400" t="s">
        <v>1114</v>
      </c>
      <c r="D606" s="363" t="s">
        <v>238</v>
      </c>
      <c r="E606" s="407">
        <v>39.65</v>
      </c>
      <c r="F606" s="386">
        <v>2E-3</v>
      </c>
      <c r="G606" s="386">
        <v>0.04</v>
      </c>
    </row>
    <row r="607" spans="1:7">
      <c r="A607" s="186"/>
      <c r="B607" s="364"/>
      <c r="C607" s="401" t="s">
        <v>557</v>
      </c>
      <c r="D607" s="186"/>
      <c r="E607" s="408"/>
      <c r="F607" s="187"/>
      <c r="G607" s="187"/>
    </row>
    <row r="608" spans="1:7">
      <c r="A608" s="186"/>
      <c r="B608" s="364"/>
      <c r="C608" s="402" t="s">
        <v>852</v>
      </c>
      <c r="D608" s="186"/>
      <c r="E608" s="409">
        <v>39.65</v>
      </c>
      <c r="F608" s="187"/>
      <c r="G608" s="187"/>
    </row>
    <row r="609" spans="1:7">
      <c r="A609" s="238">
        <v>87</v>
      </c>
      <c r="B609" s="362" t="s">
        <v>1115</v>
      </c>
      <c r="C609" s="400" t="s">
        <v>1116</v>
      </c>
      <c r="D609" s="363" t="s">
        <v>205</v>
      </c>
      <c r="E609" s="407">
        <v>0.108</v>
      </c>
      <c r="F609" s="386"/>
      <c r="G609" s="386">
        <v>0.216</v>
      </c>
    </row>
    <row r="610" spans="1:7">
      <c r="A610" s="186"/>
      <c r="B610" s="364"/>
      <c r="C610" s="403" t="s">
        <v>1117</v>
      </c>
      <c r="D610" s="186"/>
      <c r="E610" s="406"/>
      <c r="F610" s="187"/>
      <c r="G610" s="187"/>
    </row>
    <row r="611" spans="1:7">
      <c r="A611" s="186"/>
      <c r="B611" s="364"/>
      <c r="C611" s="401" t="s">
        <v>553</v>
      </c>
      <c r="D611" s="186"/>
      <c r="E611" s="408"/>
      <c r="F611" s="187"/>
      <c r="G611" s="187"/>
    </row>
    <row r="612" spans="1:7">
      <c r="A612" s="186"/>
      <c r="B612" s="364"/>
      <c r="C612" s="402" t="s">
        <v>853</v>
      </c>
      <c r="D612" s="186"/>
      <c r="E612" s="409">
        <v>0.108</v>
      </c>
      <c r="F612" s="187"/>
      <c r="G612" s="187"/>
    </row>
    <row r="613" spans="1:7">
      <c r="A613" s="238">
        <v>88</v>
      </c>
      <c r="B613" s="362" t="s">
        <v>1118</v>
      </c>
      <c r="C613" s="400" t="s">
        <v>1119</v>
      </c>
      <c r="D613" s="363" t="s">
        <v>202</v>
      </c>
      <c r="E613" s="407">
        <v>6</v>
      </c>
      <c r="F613" s="386"/>
      <c r="G613" s="386">
        <v>0.42</v>
      </c>
    </row>
    <row r="614" spans="1:7">
      <c r="A614" s="186"/>
      <c r="B614" s="364"/>
      <c r="C614" s="401" t="s">
        <v>553</v>
      </c>
      <c r="D614" s="186"/>
      <c r="E614" s="408"/>
      <c r="F614" s="187"/>
      <c r="G614" s="187"/>
    </row>
    <row r="615" spans="1:7">
      <c r="A615" s="186"/>
      <c r="B615" s="364"/>
      <c r="C615" s="402" t="s">
        <v>854</v>
      </c>
      <c r="D615" s="186"/>
      <c r="E615" s="409">
        <v>6</v>
      </c>
      <c r="F615" s="187"/>
      <c r="G615" s="187"/>
    </row>
    <row r="616" spans="1:7">
      <c r="A616" s="238">
        <v>89</v>
      </c>
      <c r="B616" s="362" t="s">
        <v>1120</v>
      </c>
      <c r="C616" s="400" t="s">
        <v>1121</v>
      </c>
      <c r="D616" s="363" t="s">
        <v>201</v>
      </c>
      <c r="E616" s="407">
        <v>1.8</v>
      </c>
      <c r="F616" s="386"/>
      <c r="G616" s="386">
        <v>0.77800000000000002</v>
      </c>
    </row>
    <row r="617" spans="1:7">
      <c r="A617" s="186"/>
      <c r="B617" s="364"/>
      <c r="C617" s="401" t="s">
        <v>553</v>
      </c>
      <c r="D617" s="186"/>
      <c r="E617" s="408"/>
      <c r="F617" s="187"/>
      <c r="G617" s="187"/>
    </row>
    <row r="618" spans="1:7">
      <c r="A618" s="186"/>
      <c r="B618" s="364"/>
      <c r="C618" s="402" t="s">
        <v>855</v>
      </c>
      <c r="D618" s="186"/>
      <c r="E618" s="409">
        <v>1.8</v>
      </c>
      <c r="F618" s="187"/>
      <c r="G618" s="187"/>
    </row>
    <row r="619" spans="1:7">
      <c r="A619" s="238">
        <v>90</v>
      </c>
      <c r="B619" s="362" t="s">
        <v>23</v>
      </c>
      <c r="C619" s="400" t="s">
        <v>24</v>
      </c>
      <c r="D619" s="363" t="s">
        <v>205</v>
      </c>
      <c r="E619" s="407">
        <v>18.6876</v>
      </c>
      <c r="F619" s="386"/>
      <c r="G619" s="386">
        <v>41.113</v>
      </c>
    </row>
    <row r="620" spans="1:7">
      <c r="A620" s="186"/>
      <c r="B620" s="364"/>
      <c r="C620" s="401" t="s">
        <v>561</v>
      </c>
      <c r="D620" s="186"/>
      <c r="E620" s="408"/>
      <c r="F620" s="187"/>
      <c r="G620" s="187"/>
    </row>
    <row r="621" spans="1:7">
      <c r="A621" s="186"/>
      <c r="B621" s="364"/>
      <c r="C621" s="402" t="s">
        <v>856</v>
      </c>
      <c r="D621" s="186"/>
      <c r="E621" s="410">
        <v>2.9214000000000002</v>
      </c>
      <c r="F621" s="187"/>
      <c r="G621" s="187"/>
    </row>
    <row r="622" spans="1:7">
      <c r="A622" s="186"/>
      <c r="B622" s="364"/>
      <c r="C622" s="402" t="s">
        <v>857</v>
      </c>
      <c r="D622" s="186"/>
      <c r="E622" s="410">
        <v>1.341</v>
      </c>
      <c r="F622" s="187"/>
      <c r="G622" s="187"/>
    </row>
    <row r="623" spans="1:7">
      <c r="A623" s="186"/>
      <c r="B623" s="364"/>
      <c r="C623" s="402" t="s">
        <v>858</v>
      </c>
      <c r="D623" s="186"/>
      <c r="E623" s="410">
        <v>3.2490000000000001</v>
      </c>
      <c r="F623" s="187"/>
      <c r="G623" s="187"/>
    </row>
    <row r="624" spans="1:7">
      <c r="A624" s="186"/>
      <c r="B624" s="364"/>
      <c r="C624" s="402" t="s">
        <v>859</v>
      </c>
      <c r="D624" s="186"/>
      <c r="E624" s="410">
        <v>0.93959999999999999</v>
      </c>
      <c r="F624" s="187"/>
      <c r="G624" s="187"/>
    </row>
    <row r="625" spans="1:7">
      <c r="A625" s="186"/>
      <c r="B625" s="364"/>
      <c r="C625" s="402" t="s">
        <v>860</v>
      </c>
      <c r="D625" s="186"/>
      <c r="E625" s="410">
        <v>0.50580000000000003</v>
      </c>
      <c r="F625" s="187"/>
      <c r="G625" s="187"/>
    </row>
    <row r="626" spans="1:7">
      <c r="A626" s="186"/>
      <c r="B626" s="364"/>
      <c r="C626" s="402" t="s">
        <v>861</v>
      </c>
      <c r="D626" s="186"/>
      <c r="E626" s="410">
        <v>0.33119999999999999</v>
      </c>
      <c r="F626" s="187"/>
      <c r="G626" s="187"/>
    </row>
    <row r="627" spans="1:7">
      <c r="A627" s="186"/>
      <c r="B627" s="364"/>
      <c r="C627" s="402" t="s">
        <v>862</v>
      </c>
      <c r="D627" s="186"/>
      <c r="E627" s="410">
        <v>0.3402</v>
      </c>
      <c r="F627" s="187"/>
      <c r="G627" s="187"/>
    </row>
    <row r="628" spans="1:7">
      <c r="A628" s="186"/>
      <c r="B628" s="364"/>
      <c r="C628" s="402" t="s">
        <v>863</v>
      </c>
      <c r="D628" s="186"/>
      <c r="E628" s="410">
        <v>0.45540000000000003</v>
      </c>
      <c r="F628" s="187"/>
      <c r="G628" s="187"/>
    </row>
    <row r="629" spans="1:7">
      <c r="A629" s="186"/>
      <c r="B629" s="364"/>
      <c r="C629" s="402" t="s">
        <v>864</v>
      </c>
      <c r="D629" s="186"/>
      <c r="E629" s="410">
        <v>0.19439999999999999</v>
      </c>
      <c r="F629" s="187"/>
      <c r="G629" s="187"/>
    </row>
    <row r="630" spans="1:7">
      <c r="A630" s="186"/>
      <c r="B630" s="364"/>
      <c r="C630" s="402" t="s">
        <v>865</v>
      </c>
      <c r="D630" s="186"/>
      <c r="E630" s="410">
        <v>1.2114</v>
      </c>
      <c r="F630" s="187"/>
      <c r="G630" s="187"/>
    </row>
    <row r="631" spans="1:7">
      <c r="A631" s="186"/>
      <c r="B631" s="364"/>
      <c r="C631" s="402" t="s">
        <v>866</v>
      </c>
      <c r="D631" s="186"/>
      <c r="E631" s="410">
        <v>1.2689999999999999</v>
      </c>
      <c r="F631" s="187"/>
      <c r="G631" s="187"/>
    </row>
    <row r="632" spans="1:7">
      <c r="A632" s="186"/>
      <c r="B632" s="364"/>
      <c r="C632" s="402" t="s">
        <v>867</v>
      </c>
      <c r="D632" s="186"/>
      <c r="E632" s="410">
        <v>1.5911999999999999</v>
      </c>
      <c r="F632" s="187"/>
      <c r="G632" s="187"/>
    </row>
    <row r="633" spans="1:7">
      <c r="A633" s="186"/>
      <c r="B633" s="364"/>
      <c r="C633" s="402" t="s">
        <v>868</v>
      </c>
      <c r="D633" s="186"/>
      <c r="E633" s="410">
        <v>0.38340000000000002</v>
      </c>
      <c r="F633" s="187"/>
      <c r="G633" s="187"/>
    </row>
    <row r="634" spans="1:7">
      <c r="A634" s="186"/>
      <c r="B634" s="364"/>
      <c r="C634" s="402" t="s">
        <v>869</v>
      </c>
      <c r="D634" s="186"/>
      <c r="E634" s="410">
        <v>0.4032</v>
      </c>
      <c r="F634" s="187"/>
      <c r="G634" s="187"/>
    </row>
    <row r="635" spans="1:7">
      <c r="A635" s="186"/>
      <c r="B635" s="364"/>
      <c r="C635" s="402" t="s">
        <v>870</v>
      </c>
      <c r="D635" s="186"/>
      <c r="E635" s="410">
        <v>0.77039999999999997</v>
      </c>
      <c r="F635" s="187"/>
      <c r="G635" s="187"/>
    </row>
    <row r="636" spans="1:7">
      <c r="A636" s="186"/>
      <c r="B636" s="364"/>
      <c r="C636" s="402" t="s">
        <v>871</v>
      </c>
      <c r="D636" s="186"/>
      <c r="E636" s="410">
        <v>2.7810000000000001</v>
      </c>
      <c r="F636" s="187"/>
      <c r="G636" s="187"/>
    </row>
    <row r="637" spans="1:7">
      <c r="A637" s="186"/>
      <c r="B637" s="364"/>
      <c r="C637" s="401" t="s">
        <v>578</v>
      </c>
      <c r="D637" s="186"/>
      <c r="E637" s="408">
        <v>18.6876</v>
      </c>
      <c r="F637" s="187"/>
      <c r="G637" s="187"/>
    </row>
    <row r="638" spans="1:7">
      <c r="A638" s="238">
        <v>91</v>
      </c>
      <c r="B638" s="362" t="s">
        <v>1122</v>
      </c>
      <c r="C638" s="400" t="s">
        <v>1123</v>
      </c>
      <c r="D638" s="363" t="s">
        <v>205</v>
      </c>
      <c r="E638" s="407">
        <v>6.8902200000000002</v>
      </c>
      <c r="F638" s="386"/>
      <c r="G638" s="386">
        <v>15.157999999999999</v>
      </c>
    </row>
    <row r="639" spans="1:7">
      <c r="A639" s="186"/>
      <c r="B639" s="364"/>
      <c r="C639" s="401" t="s">
        <v>543</v>
      </c>
      <c r="D639" s="186"/>
      <c r="E639" s="408"/>
      <c r="F639" s="187"/>
      <c r="G639" s="187"/>
    </row>
    <row r="640" spans="1:7">
      <c r="A640" s="186"/>
      <c r="B640" s="364"/>
      <c r="C640" s="402" t="s">
        <v>872</v>
      </c>
      <c r="D640" s="186"/>
      <c r="E640" s="409">
        <v>6.8902200000000002</v>
      </c>
      <c r="F640" s="187"/>
      <c r="G640" s="187"/>
    </row>
    <row r="641" spans="1:7">
      <c r="A641" s="238">
        <v>92</v>
      </c>
      <c r="B641" s="362" t="s">
        <v>25</v>
      </c>
      <c r="C641" s="400" t="s">
        <v>26</v>
      </c>
      <c r="D641" s="363" t="s">
        <v>201</v>
      </c>
      <c r="E641" s="407">
        <v>70.652100000000004</v>
      </c>
      <c r="F641" s="386">
        <v>7.0999999999999994E-2</v>
      </c>
      <c r="G641" s="386">
        <v>4.38</v>
      </c>
    </row>
    <row r="642" spans="1:7">
      <c r="A642" s="186"/>
      <c r="B642" s="364"/>
      <c r="C642" s="401" t="s">
        <v>631</v>
      </c>
      <c r="D642" s="186"/>
      <c r="E642" s="408"/>
      <c r="F642" s="187"/>
      <c r="G642" s="187"/>
    </row>
    <row r="643" spans="1:7">
      <c r="A643" s="186"/>
      <c r="B643" s="364"/>
      <c r="C643" s="402" t="s">
        <v>873</v>
      </c>
      <c r="D643" s="186"/>
      <c r="E643" s="409">
        <v>70.652100000000004</v>
      </c>
      <c r="F643" s="187"/>
      <c r="G643" s="187"/>
    </row>
    <row r="644" spans="1:7">
      <c r="A644" s="238">
        <v>93</v>
      </c>
      <c r="B644" s="362" t="s">
        <v>227</v>
      </c>
      <c r="C644" s="400" t="s">
        <v>1124</v>
      </c>
      <c r="D644" s="363" t="s">
        <v>202</v>
      </c>
      <c r="E644" s="407">
        <v>84.4</v>
      </c>
      <c r="F644" s="386"/>
      <c r="G644" s="386"/>
    </row>
    <row r="645" spans="1:7">
      <c r="A645" s="186"/>
      <c r="B645" s="364"/>
      <c r="C645" s="403" t="s">
        <v>1125</v>
      </c>
      <c r="D645" s="186"/>
      <c r="E645" s="406"/>
      <c r="F645" s="187"/>
      <c r="G645" s="187"/>
    </row>
    <row r="646" spans="1:7">
      <c r="A646" s="186"/>
      <c r="B646" s="364"/>
      <c r="C646" s="401" t="s">
        <v>561</v>
      </c>
      <c r="D646" s="186"/>
      <c r="E646" s="408"/>
      <c r="F646" s="187"/>
      <c r="G646" s="187"/>
    </row>
    <row r="647" spans="1:7">
      <c r="A647" s="186"/>
      <c r="B647" s="364"/>
      <c r="C647" s="402" t="s">
        <v>874</v>
      </c>
      <c r="D647" s="186"/>
      <c r="E647" s="410">
        <v>16.600000000000001</v>
      </c>
      <c r="F647" s="187"/>
      <c r="G647" s="187"/>
    </row>
    <row r="648" spans="1:7">
      <c r="A648" s="186"/>
      <c r="B648" s="364"/>
      <c r="C648" s="402" t="s">
        <v>875</v>
      </c>
      <c r="D648" s="186"/>
      <c r="E648" s="410">
        <v>14.4</v>
      </c>
      <c r="F648" s="187"/>
      <c r="G648" s="187"/>
    </row>
    <row r="649" spans="1:7">
      <c r="A649" s="186"/>
      <c r="B649" s="364"/>
      <c r="C649" s="402" t="s">
        <v>876</v>
      </c>
      <c r="D649" s="186"/>
      <c r="E649" s="410">
        <v>11.2</v>
      </c>
      <c r="F649" s="187"/>
      <c r="G649" s="187"/>
    </row>
    <row r="650" spans="1:7">
      <c r="A650" s="186"/>
      <c r="B650" s="364"/>
      <c r="C650" s="402" t="s">
        <v>877</v>
      </c>
      <c r="D650" s="186"/>
      <c r="E650" s="410">
        <v>13.4</v>
      </c>
      <c r="F650" s="187"/>
      <c r="G650" s="187"/>
    </row>
    <row r="651" spans="1:7">
      <c r="A651" s="186"/>
      <c r="B651" s="364"/>
      <c r="C651" s="402" t="s">
        <v>878</v>
      </c>
      <c r="D651" s="186"/>
      <c r="E651" s="410">
        <v>16.2</v>
      </c>
      <c r="F651" s="187"/>
      <c r="G651" s="187"/>
    </row>
    <row r="652" spans="1:7">
      <c r="A652" s="186"/>
      <c r="B652" s="364"/>
      <c r="C652" s="402" t="s">
        <v>879</v>
      </c>
      <c r="D652" s="186"/>
      <c r="E652" s="410">
        <v>12.6</v>
      </c>
      <c r="F652" s="187"/>
      <c r="G652" s="187"/>
    </row>
    <row r="653" spans="1:7">
      <c r="A653" s="186"/>
      <c r="B653" s="364"/>
      <c r="C653" s="401" t="s">
        <v>578</v>
      </c>
      <c r="D653" s="186"/>
      <c r="E653" s="408">
        <v>84.4</v>
      </c>
      <c r="F653" s="187"/>
      <c r="G653" s="187"/>
    </row>
    <row r="654" spans="1:7">
      <c r="A654" s="238">
        <v>94</v>
      </c>
      <c r="B654" s="362" t="s">
        <v>27</v>
      </c>
      <c r="C654" s="400" t="s">
        <v>28</v>
      </c>
      <c r="D654" s="363" t="s">
        <v>201</v>
      </c>
      <c r="E654" s="407">
        <v>549.43700000000001</v>
      </c>
      <c r="F654" s="386"/>
      <c r="G654" s="386">
        <v>25.274000000000001</v>
      </c>
    </row>
    <row r="655" spans="1:7">
      <c r="A655" s="186"/>
      <c r="B655" s="364"/>
      <c r="C655" s="401" t="s">
        <v>561</v>
      </c>
      <c r="D655" s="186"/>
      <c r="E655" s="408"/>
      <c r="F655" s="187"/>
      <c r="G655" s="187"/>
    </row>
    <row r="656" spans="1:7">
      <c r="A656" s="186"/>
      <c r="B656" s="364"/>
      <c r="C656" s="402" t="s">
        <v>880</v>
      </c>
      <c r="D656" s="186"/>
      <c r="E656" s="410">
        <v>49.8</v>
      </c>
      <c r="F656" s="187"/>
      <c r="G656" s="187"/>
    </row>
    <row r="657" spans="1:7">
      <c r="A657" s="186"/>
      <c r="B657" s="364"/>
      <c r="C657" s="402" t="s">
        <v>881</v>
      </c>
      <c r="D657" s="186"/>
      <c r="E657" s="410">
        <v>53.33</v>
      </c>
      <c r="F657" s="187"/>
      <c r="G657" s="187"/>
    </row>
    <row r="658" spans="1:7">
      <c r="A658" s="186"/>
      <c r="B658" s="364"/>
      <c r="C658" s="402" t="s">
        <v>882</v>
      </c>
      <c r="D658" s="186"/>
      <c r="E658" s="410">
        <v>25.59</v>
      </c>
      <c r="F658" s="187"/>
      <c r="G658" s="187"/>
    </row>
    <row r="659" spans="1:7">
      <c r="A659" s="186"/>
      <c r="B659" s="364"/>
      <c r="C659" s="402" t="s">
        <v>883</v>
      </c>
      <c r="D659" s="186"/>
      <c r="E659" s="410">
        <v>16.8</v>
      </c>
      <c r="F659" s="187"/>
      <c r="G659" s="187"/>
    </row>
    <row r="660" spans="1:7">
      <c r="A660" s="186"/>
      <c r="B660" s="364"/>
      <c r="C660" s="402" t="s">
        <v>884</v>
      </c>
      <c r="D660" s="186"/>
      <c r="E660" s="410">
        <v>16.350000000000001</v>
      </c>
      <c r="F660" s="187"/>
      <c r="G660" s="187"/>
    </row>
    <row r="661" spans="1:7">
      <c r="A661" s="186"/>
      <c r="B661" s="364"/>
      <c r="C661" s="402" t="s">
        <v>885</v>
      </c>
      <c r="D661" s="186"/>
      <c r="E661" s="410">
        <v>41.62</v>
      </c>
      <c r="F661" s="187"/>
      <c r="G661" s="187"/>
    </row>
    <row r="662" spans="1:7">
      <c r="A662" s="186"/>
      <c r="B662" s="364"/>
      <c r="C662" s="402" t="s">
        <v>886</v>
      </c>
      <c r="D662" s="186"/>
      <c r="E662" s="410">
        <v>15.54</v>
      </c>
      <c r="F662" s="187"/>
      <c r="G662" s="187"/>
    </row>
    <row r="663" spans="1:7">
      <c r="A663" s="186"/>
      <c r="B663" s="364"/>
      <c r="C663" s="402" t="s">
        <v>887</v>
      </c>
      <c r="D663" s="186"/>
      <c r="E663" s="410">
        <v>15.3</v>
      </c>
      <c r="F663" s="187"/>
      <c r="G663" s="187"/>
    </row>
    <row r="664" spans="1:7">
      <c r="A664" s="186"/>
      <c r="B664" s="364"/>
      <c r="C664" s="402" t="s">
        <v>888</v>
      </c>
      <c r="D664" s="186"/>
      <c r="E664" s="410">
        <v>24.157</v>
      </c>
      <c r="F664" s="187"/>
      <c r="G664" s="187"/>
    </row>
    <row r="665" spans="1:7">
      <c r="A665" s="186"/>
      <c r="B665" s="364"/>
      <c r="C665" s="402" t="s">
        <v>889</v>
      </c>
      <c r="D665" s="186"/>
      <c r="E665" s="410">
        <v>96.16</v>
      </c>
      <c r="F665" s="187"/>
      <c r="G665" s="187"/>
    </row>
    <row r="666" spans="1:7">
      <c r="A666" s="186"/>
      <c r="B666" s="364"/>
      <c r="C666" s="402" t="s">
        <v>890</v>
      </c>
      <c r="D666" s="186"/>
      <c r="E666" s="410">
        <v>26.25</v>
      </c>
      <c r="F666" s="187"/>
      <c r="G666" s="187"/>
    </row>
    <row r="667" spans="1:7">
      <c r="A667" s="186"/>
      <c r="B667" s="364"/>
      <c r="C667" s="402" t="s">
        <v>891</v>
      </c>
      <c r="D667" s="186"/>
      <c r="E667" s="410">
        <v>11.7</v>
      </c>
      <c r="F667" s="187"/>
      <c r="G667" s="187"/>
    </row>
    <row r="668" spans="1:7">
      <c r="A668" s="186"/>
      <c r="B668" s="364"/>
      <c r="C668" s="402" t="s">
        <v>892</v>
      </c>
      <c r="D668" s="186"/>
      <c r="E668" s="410">
        <v>19.399999999999999</v>
      </c>
      <c r="F668" s="187"/>
      <c r="G668" s="187"/>
    </row>
    <row r="669" spans="1:7">
      <c r="A669" s="186"/>
      <c r="B669" s="364"/>
      <c r="C669" s="402" t="s">
        <v>893</v>
      </c>
      <c r="D669" s="186"/>
      <c r="E669" s="410">
        <v>56.64</v>
      </c>
      <c r="F669" s="187"/>
      <c r="G669" s="187"/>
    </row>
    <row r="670" spans="1:7">
      <c r="A670" s="186"/>
      <c r="B670" s="364"/>
      <c r="C670" s="402" t="s">
        <v>894</v>
      </c>
      <c r="D670" s="186"/>
      <c r="E670" s="410">
        <v>34.4</v>
      </c>
      <c r="F670" s="187"/>
      <c r="G670" s="187"/>
    </row>
    <row r="671" spans="1:7">
      <c r="A671" s="186"/>
      <c r="B671" s="364"/>
      <c r="C671" s="402" t="s">
        <v>895</v>
      </c>
      <c r="D671" s="186"/>
      <c r="E671" s="410">
        <v>46.4</v>
      </c>
      <c r="F671" s="187"/>
      <c r="G671" s="187"/>
    </row>
    <row r="672" spans="1:7">
      <c r="A672" s="186"/>
      <c r="B672" s="364"/>
      <c r="C672" s="401" t="s">
        <v>578</v>
      </c>
      <c r="D672" s="186"/>
      <c r="E672" s="408">
        <v>549.43700000000001</v>
      </c>
      <c r="F672" s="187"/>
      <c r="G672" s="187"/>
    </row>
    <row r="673" spans="1:7">
      <c r="A673" s="238">
        <v>95</v>
      </c>
      <c r="B673" s="362" t="s">
        <v>29</v>
      </c>
      <c r="C673" s="400" t="s">
        <v>30</v>
      </c>
      <c r="D673" s="363" t="s">
        <v>201</v>
      </c>
      <c r="E673" s="407">
        <v>1939.6</v>
      </c>
      <c r="F673" s="386"/>
      <c r="G673" s="386">
        <v>19.396000000000001</v>
      </c>
    </row>
    <row r="674" spans="1:7">
      <c r="A674" s="186"/>
      <c r="B674" s="364"/>
      <c r="C674" s="401" t="s">
        <v>631</v>
      </c>
      <c r="D674" s="186"/>
      <c r="E674" s="408"/>
      <c r="F674" s="187"/>
      <c r="G674" s="187"/>
    </row>
    <row r="675" spans="1:7">
      <c r="A675" s="186"/>
      <c r="B675" s="364"/>
      <c r="C675" s="402" t="s">
        <v>896</v>
      </c>
      <c r="D675" s="186"/>
      <c r="E675" s="409">
        <v>1551.8</v>
      </c>
      <c r="F675" s="187"/>
      <c r="G675" s="187"/>
    </row>
    <row r="676" spans="1:7">
      <c r="A676" s="186"/>
      <c r="B676" s="364"/>
      <c r="C676" s="401" t="s">
        <v>819</v>
      </c>
      <c r="D676" s="186"/>
      <c r="E676" s="408"/>
      <c r="F676" s="187"/>
      <c r="G676" s="187"/>
    </row>
    <row r="677" spans="1:7">
      <c r="A677" s="186"/>
      <c r="B677" s="364"/>
      <c r="C677" s="402" t="s">
        <v>897</v>
      </c>
      <c r="D677" s="186"/>
      <c r="E677" s="409">
        <v>387.8</v>
      </c>
      <c r="F677" s="187"/>
      <c r="G677" s="187"/>
    </row>
    <row r="678" spans="1:7">
      <c r="A678" s="238">
        <v>96</v>
      </c>
      <c r="B678" s="362" t="s">
        <v>31</v>
      </c>
      <c r="C678" s="400" t="s">
        <v>32</v>
      </c>
      <c r="D678" s="363" t="s">
        <v>201</v>
      </c>
      <c r="E678" s="407">
        <v>80.099999999999994</v>
      </c>
      <c r="F678" s="386"/>
      <c r="G678" s="386">
        <v>7.1289999999999996</v>
      </c>
    </row>
    <row r="679" spans="1:7">
      <c r="A679" s="186"/>
      <c r="B679" s="364"/>
      <c r="C679" s="401" t="s">
        <v>543</v>
      </c>
      <c r="D679" s="186"/>
      <c r="E679" s="408"/>
      <c r="F679" s="187"/>
      <c r="G679" s="187"/>
    </row>
    <row r="680" spans="1:7">
      <c r="A680" s="186"/>
      <c r="B680" s="364"/>
      <c r="C680" s="402" t="s">
        <v>898</v>
      </c>
      <c r="D680" s="186"/>
      <c r="E680" s="409">
        <v>18</v>
      </c>
      <c r="F680" s="187"/>
      <c r="G680" s="187"/>
    </row>
    <row r="681" spans="1:7">
      <c r="A681" s="186"/>
      <c r="B681" s="364"/>
      <c r="C681" s="401" t="s">
        <v>547</v>
      </c>
      <c r="D681" s="186"/>
      <c r="E681" s="408"/>
      <c r="F681" s="187"/>
      <c r="G681" s="187"/>
    </row>
    <row r="682" spans="1:7">
      <c r="A682" s="186"/>
      <c r="B682" s="364"/>
      <c r="C682" s="402" t="s">
        <v>669</v>
      </c>
      <c r="D682" s="186"/>
      <c r="E682" s="409">
        <v>1.5</v>
      </c>
      <c r="F682" s="187"/>
      <c r="G682" s="187"/>
    </row>
    <row r="683" spans="1:7">
      <c r="A683" s="186"/>
      <c r="B683" s="364"/>
      <c r="C683" s="401" t="s">
        <v>549</v>
      </c>
      <c r="D683" s="186"/>
      <c r="E683" s="408"/>
      <c r="F683" s="187"/>
      <c r="G683" s="187"/>
    </row>
    <row r="684" spans="1:7">
      <c r="A684" s="186"/>
      <c r="B684" s="364"/>
      <c r="C684" s="402" t="s">
        <v>899</v>
      </c>
      <c r="D684" s="186"/>
      <c r="E684" s="409">
        <v>14</v>
      </c>
      <c r="F684" s="187"/>
      <c r="G684" s="187"/>
    </row>
    <row r="685" spans="1:7">
      <c r="A685" s="186"/>
      <c r="B685" s="364"/>
      <c r="C685" s="401" t="s">
        <v>551</v>
      </c>
      <c r="D685" s="186"/>
      <c r="E685" s="408"/>
      <c r="F685" s="187"/>
      <c r="G685" s="187"/>
    </row>
    <row r="686" spans="1:7">
      <c r="A686" s="186"/>
      <c r="B686" s="364"/>
      <c r="C686" s="402" t="s">
        <v>815</v>
      </c>
      <c r="D686" s="186"/>
      <c r="E686" s="409">
        <v>18.5</v>
      </c>
      <c r="F686" s="187"/>
      <c r="G686" s="187"/>
    </row>
    <row r="687" spans="1:7">
      <c r="A687" s="186"/>
      <c r="B687" s="364"/>
      <c r="C687" s="401" t="s">
        <v>553</v>
      </c>
      <c r="D687" s="186"/>
      <c r="E687" s="408"/>
      <c r="F687" s="187"/>
      <c r="G687" s="187"/>
    </row>
    <row r="688" spans="1:7">
      <c r="A688" s="186"/>
      <c r="B688" s="364"/>
      <c r="C688" s="402" t="s">
        <v>900</v>
      </c>
      <c r="D688" s="186"/>
      <c r="E688" s="410">
        <v>8.1</v>
      </c>
      <c r="F688" s="187"/>
      <c r="G688" s="187"/>
    </row>
    <row r="689" spans="1:7">
      <c r="A689" s="186"/>
      <c r="B689" s="364"/>
      <c r="C689" s="402" t="s">
        <v>901</v>
      </c>
      <c r="D689" s="186"/>
      <c r="E689" s="410">
        <v>7.7</v>
      </c>
      <c r="F689" s="187"/>
      <c r="G689" s="187"/>
    </row>
    <row r="690" spans="1:7">
      <c r="A690" s="186"/>
      <c r="B690" s="364"/>
      <c r="C690" s="401" t="s">
        <v>656</v>
      </c>
      <c r="D690" s="186"/>
      <c r="E690" s="408">
        <v>15.8</v>
      </c>
      <c r="F690" s="187"/>
      <c r="G690" s="187"/>
    </row>
    <row r="691" spans="1:7">
      <c r="A691" s="186"/>
      <c r="B691" s="364"/>
      <c r="C691" s="401" t="s">
        <v>555</v>
      </c>
      <c r="D691" s="186"/>
      <c r="E691" s="408"/>
      <c r="F691" s="187"/>
      <c r="G691" s="187"/>
    </row>
    <row r="692" spans="1:7">
      <c r="A692" s="186"/>
      <c r="B692" s="364"/>
      <c r="C692" s="402" t="s">
        <v>902</v>
      </c>
      <c r="D692" s="186"/>
      <c r="E692" s="409">
        <v>10.3</v>
      </c>
      <c r="F692" s="187"/>
      <c r="G692" s="187"/>
    </row>
    <row r="693" spans="1:7">
      <c r="A693" s="186"/>
      <c r="B693" s="364"/>
      <c r="C693" s="401" t="s">
        <v>559</v>
      </c>
      <c r="D693" s="186"/>
      <c r="E693" s="408"/>
      <c r="F693" s="187"/>
      <c r="G693" s="187"/>
    </row>
    <row r="694" spans="1:7">
      <c r="A694" s="186"/>
      <c r="B694" s="364"/>
      <c r="C694" s="402" t="s">
        <v>674</v>
      </c>
      <c r="D694" s="186"/>
      <c r="E694" s="409">
        <v>2</v>
      </c>
      <c r="F694" s="187"/>
      <c r="G694" s="187"/>
    </row>
    <row r="695" spans="1:7">
      <c r="A695" s="387"/>
      <c r="B695" s="388" t="s">
        <v>195</v>
      </c>
      <c r="C695" s="389" t="s">
        <v>903</v>
      </c>
      <c r="D695" s="387"/>
      <c r="E695" s="411"/>
      <c r="F695" s="390">
        <v>7.2999999999999995E-2</v>
      </c>
      <c r="G695" s="390">
        <v>140.43299999999999</v>
      </c>
    </row>
    <row r="696" spans="1:7">
      <c r="A696" s="174" t="s">
        <v>200</v>
      </c>
      <c r="B696" s="175">
        <v>940</v>
      </c>
      <c r="C696" s="399" t="s">
        <v>904</v>
      </c>
      <c r="D696" s="186"/>
      <c r="E696" s="406"/>
      <c r="F696" s="385" t="s">
        <v>905</v>
      </c>
      <c r="G696" s="187"/>
    </row>
    <row r="697" spans="1:7">
      <c r="A697" s="238">
        <v>97</v>
      </c>
      <c r="B697" s="362" t="s">
        <v>1126</v>
      </c>
      <c r="C697" s="400" t="s">
        <v>371</v>
      </c>
      <c r="D697" s="363" t="s">
        <v>201</v>
      </c>
      <c r="E697" s="407">
        <v>28.5</v>
      </c>
      <c r="F697" s="386"/>
      <c r="G697" s="386"/>
    </row>
    <row r="698" spans="1:7">
      <c r="A698" s="186"/>
      <c r="B698" s="364"/>
      <c r="C698" s="401" t="s">
        <v>1082</v>
      </c>
      <c r="D698" s="186"/>
      <c r="E698" s="408"/>
      <c r="F698" s="187"/>
      <c r="G698" s="187"/>
    </row>
    <row r="699" spans="1:7">
      <c r="A699" s="186"/>
      <c r="B699" s="364"/>
      <c r="C699" s="402" t="s">
        <v>906</v>
      </c>
      <c r="D699" s="186"/>
      <c r="E699" s="409">
        <v>28.5</v>
      </c>
      <c r="F699" s="187"/>
      <c r="G699" s="187"/>
    </row>
    <row r="700" spans="1:7">
      <c r="A700" s="238">
        <v>98</v>
      </c>
      <c r="B700" s="362" t="s">
        <v>33</v>
      </c>
      <c r="C700" s="400" t="s">
        <v>34</v>
      </c>
      <c r="D700" s="363" t="s">
        <v>201</v>
      </c>
      <c r="E700" s="407">
        <v>1500</v>
      </c>
      <c r="F700" s="386"/>
      <c r="G700" s="386"/>
    </row>
    <row r="701" spans="1:7">
      <c r="A701" s="186"/>
      <c r="B701" s="364"/>
      <c r="C701" s="401" t="s">
        <v>631</v>
      </c>
      <c r="D701" s="186"/>
      <c r="E701" s="408"/>
      <c r="F701" s="187"/>
      <c r="G701" s="187"/>
    </row>
    <row r="702" spans="1:7">
      <c r="A702" s="186"/>
      <c r="B702" s="364"/>
      <c r="C702" s="402" t="s">
        <v>907</v>
      </c>
      <c r="D702" s="186"/>
      <c r="E702" s="409">
        <v>1500</v>
      </c>
      <c r="F702" s="187"/>
      <c r="G702" s="187"/>
    </row>
    <row r="703" spans="1:7">
      <c r="A703" s="238">
        <v>99</v>
      </c>
      <c r="B703" s="362" t="s">
        <v>35</v>
      </c>
      <c r="C703" s="400" t="s">
        <v>36</v>
      </c>
      <c r="D703" s="363" t="s">
        <v>201</v>
      </c>
      <c r="E703" s="407">
        <v>4500</v>
      </c>
      <c r="F703" s="386">
        <v>3.4649999999999999</v>
      </c>
      <c r="G703" s="386"/>
    </row>
    <row r="704" spans="1:7">
      <c r="A704" s="186"/>
      <c r="B704" s="364"/>
      <c r="C704" s="401" t="s">
        <v>631</v>
      </c>
      <c r="D704" s="186"/>
      <c r="E704" s="408"/>
      <c r="F704" s="187"/>
      <c r="G704" s="187"/>
    </row>
    <row r="705" spans="1:7">
      <c r="A705" s="186"/>
      <c r="B705" s="364"/>
      <c r="C705" s="402" t="s">
        <v>908</v>
      </c>
      <c r="D705" s="186"/>
      <c r="E705" s="409">
        <v>4500</v>
      </c>
      <c r="F705" s="187"/>
      <c r="G705" s="187"/>
    </row>
    <row r="706" spans="1:7">
      <c r="A706" s="238">
        <v>100</v>
      </c>
      <c r="B706" s="362" t="s">
        <v>37</v>
      </c>
      <c r="C706" s="400" t="s">
        <v>38</v>
      </c>
      <c r="D706" s="363" t="s">
        <v>201</v>
      </c>
      <c r="E706" s="407">
        <v>1500</v>
      </c>
      <c r="F706" s="386"/>
      <c r="G706" s="386"/>
    </row>
    <row r="707" spans="1:7">
      <c r="A707" s="186"/>
      <c r="B707" s="364"/>
      <c r="C707" s="401" t="s">
        <v>631</v>
      </c>
      <c r="D707" s="186"/>
      <c r="E707" s="408"/>
      <c r="F707" s="187"/>
      <c r="G707" s="187"/>
    </row>
    <row r="708" spans="1:7">
      <c r="A708" s="186"/>
      <c r="B708" s="364"/>
      <c r="C708" s="402" t="s">
        <v>907</v>
      </c>
      <c r="D708" s="186"/>
      <c r="E708" s="409">
        <v>1500</v>
      </c>
      <c r="F708" s="187"/>
      <c r="G708" s="187"/>
    </row>
    <row r="709" spans="1:7">
      <c r="A709" s="238">
        <v>101</v>
      </c>
      <c r="B709" s="362" t="s">
        <v>39</v>
      </c>
      <c r="C709" s="400" t="s">
        <v>40</v>
      </c>
      <c r="D709" s="363" t="s">
        <v>201</v>
      </c>
      <c r="E709" s="407">
        <v>117</v>
      </c>
      <c r="F709" s="386">
        <v>0.17199999999999999</v>
      </c>
      <c r="G709" s="386"/>
    </row>
    <row r="710" spans="1:7">
      <c r="A710" s="186"/>
      <c r="B710" s="364"/>
      <c r="C710" s="403" t="s">
        <v>372</v>
      </c>
      <c r="D710" s="186"/>
      <c r="E710" s="406"/>
      <c r="F710" s="187"/>
      <c r="G710" s="187"/>
    </row>
    <row r="711" spans="1:7">
      <c r="A711" s="186"/>
      <c r="B711" s="364"/>
      <c r="C711" s="401" t="s">
        <v>561</v>
      </c>
      <c r="D711" s="186"/>
      <c r="E711" s="408"/>
      <c r="F711" s="187"/>
      <c r="G711" s="187"/>
    </row>
    <row r="712" spans="1:7">
      <c r="A712" s="186"/>
      <c r="B712" s="364"/>
      <c r="C712" s="402" t="s">
        <v>909</v>
      </c>
      <c r="D712" s="186"/>
      <c r="E712" s="409">
        <v>117</v>
      </c>
      <c r="F712" s="187"/>
      <c r="G712" s="187"/>
    </row>
    <row r="713" spans="1:7">
      <c r="A713" s="238">
        <v>102</v>
      </c>
      <c r="B713" s="362" t="s">
        <v>373</v>
      </c>
      <c r="C713" s="400" t="s">
        <v>374</v>
      </c>
      <c r="D713" s="363" t="s">
        <v>201</v>
      </c>
      <c r="E713" s="407">
        <v>22.5</v>
      </c>
      <c r="F713" s="386">
        <v>0.14000000000000001</v>
      </c>
      <c r="G713" s="386"/>
    </row>
    <row r="714" spans="1:7">
      <c r="A714" s="186"/>
      <c r="B714" s="364"/>
      <c r="C714" s="401" t="s">
        <v>659</v>
      </c>
      <c r="D714" s="186"/>
      <c r="E714" s="408"/>
      <c r="F714" s="187"/>
      <c r="G714" s="187"/>
    </row>
    <row r="715" spans="1:7">
      <c r="A715" s="186"/>
      <c r="B715" s="364"/>
      <c r="C715" s="402" t="s">
        <v>910</v>
      </c>
      <c r="D715" s="186"/>
      <c r="E715" s="409">
        <v>22.5</v>
      </c>
      <c r="F715" s="187"/>
      <c r="G715" s="187"/>
    </row>
    <row r="716" spans="1:7">
      <c r="A716" s="238">
        <v>103</v>
      </c>
      <c r="B716" s="362" t="s">
        <v>225</v>
      </c>
      <c r="C716" s="400" t="s">
        <v>41</v>
      </c>
      <c r="D716" s="363" t="s">
        <v>201</v>
      </c>
      <c r="E716" s="407">
        <v>1500</v>
      </c>
      <c r="F716" s="386"/>
      <c r="G716" s="386"/>
    </row>
    <row r="717" spans="1:7">
      <c r="A717" s="186"/>
      <c r="B717" s="364"/>
      <c r="C717" s="401" t="s">
        <v>631</v>
      </c>
      <c r="D717" s="186"/>
      <c r="E717" s="408"/>
      <c r="F717" s="187"/>
      <c r="G717" s="187"/>
    </row>
    <row r="718" spans="1:7">
      <c r="A718" s="186"/>
      <c r="B718" s="364"/>
      <c r="C718" s="402" t="s">
        <v>907</v>
      </c>
      <c r="D718" s="186"/>
      <c r="E718" s="409">
        <v>1500</v>
      </c>
      <c r="F718" s="187"/>
      <c r="G718" s="187"/>
    </row>
    <row r="719" spans="1:7">
      <c r="A719" s="238">
        <v>104</v>
      </c>
      <c r="B719" s="362" t="s">
        <v>42</v>
      </c>
      <c r="C719" s="400" t="s">
        <v>43</v>
      </c>
      <c r="D719" s="363" t="s">
        <v>201</v>
      </c>
      <c r="E719" s="407">
        <v>4500</v>
      </c>
      <c r="F719" s="386"/>
      <c r="G719" s="386"/>
    </row>
    <row r="720" spans="1:7">
      <c r="A720" s="186"/>
      <c r="B720" s="364"/>
      <c r="C720" s="401" t="s">
        <v>631</v>
      </c>
      <c r="D720" s="186"/>
      <c r="E720" s="408"/>
      <c r="F720" s="187"/>
      <c r="G720" s="187"/>
    </row>
    <row r="721" spans="1:7">
      <c r="A721" s="186"/>
      <c r="B721" s="364"/>
      <c r="C721" s="402" t="s">
        <v>908</v>
      </c>
      <c r="D721" s="186"/>
      <c r="E721" s="409">
        <v>4500</v>
      </c>
      <c r="F721" s="187"/>
      <c r="G721" s="187"/>
    </row>
    <row r="722" spans="1:7">
      <c r="A722" s="238">
        <v>105</v>
      </c>
      <c r="B722" s="362" t="s">
        <v>225</v>
      </c>
      <c r="C722" s="400" t="s">
        <v>44</v>
      </c>
      <c r="D722" s="363" t="s">
        <v>201</v>
      </c>
      <c r="E722" s="407">
        <v>1500</v>
      </c>
      <c r="F722" s="386"/>
      <c r="G722" s="386"/>
    </row>
    <row r="723" spans="1:7">
      <c r="A723" s="186"/>
      <c r="B723" s="364"/>
      <c r="C723" s="401" t="s">
        <v>631</v>
      </c>
      <c r="D723" s="186"/>
      <c r="E723" s="408"/>
      <c r="F723" s="187"/>
      <c r="G723" s="187"/>
    </row>
    <row r="724" spans="1:7">
      <c r="A724" s="186"/>
      <c r="B724" s="364"/>
      <c r="C724" s="402" t="s">
        <v>907</v>
      </c>
      <c r="D724" s="186"/>
      <c r="E724" s="409">
        <v>1500</v>
      </c>
      <c r="F724" s="187"/>
      <c r="G724" s="187"/>
    </row>
    <row r="725" spans="1:7">
      <c r="A725" s="387"/>
      <c r="B725" s="388" t="s">
        <v>195</v>
      </c>
      <c r="C725" s="389" t="s">
        <v>911</v>
      </c>
      <c r="D725" s="387"/>
      <c r="E725" s="411"/>
      <c r="F725" s="390">
        <v>3.7770000000000001</v>
      </c>
      <c r="G725" s="389"/>
    </row>
    <row r="726" spans="1:7">
      <c r="A726" s="174" t="s">
        <v>200</v>
      </c>
      <c r="B726" s="175">
        <v>900</v>
      </c>
      <c r="C726" s="399" t="s">
        <v>912</v>
      </c>
      <c r="D726" s="186"/>
      <c r="E726" s="406"/>
      <c r="F726" s="385" t="s">
        <v>913</v>
      </c>
      <c r="G726" s="187"/>
    </row>
    <row r="727" spans="1:7">
      <c r="A727" s="238">
        <v>106</v>
      </c>
      <c r="B727" s="362" t="s">
        <v>375</v>
      </c>
      <c r="C727" s="400" t="s">
        <v>376</v>
      </c>
      <c r="D727" s="363" t="s">
        <v>204</v>
      </c>
      <c r="E727" s="407">
        <v>1</v>
      </c>
      <c r="F727" s="386"/>
      <c r="G727" s="386"/>
    </row>
    <row r="728" spans="1:7">
      <c r="A728" s="186"/>
      <c r="B728" s="364"/>
      <c r="C728" s="401" t="s">
        <v>557</v>
      </c>
      <c r="D728" s="186"/>
      <c r="E728" s="408"/>
      <c r="F728" s="187"/>
      <c r="G728" s="187"/>
    </row>
    <row r="729" spans="1:7">
      <c r="A729" s="186"/>
      <c r="B729" s="364"/>
      <c r="C729" s="402" t="s">
        <v>914</v>
      </c>
      <c r="D729" s="186"/>
      <c r="E729" s="409">
        <v>1</v>
      </c>
      <c r="F729" s="187"/>
      <c r="G729" s="187"/>
    </row>
    <row r="730" spans="1:7">
      <c r="A730" s="238">
        <v>107</v>
      </c>
      <c r="B730" s="362" t="s">
        <v>377</v>
      </c>
      <c r="C730" s="400" t="s">
        <v>378</v>
      </c>
      <c r="D730" s="363" t="s">
        <v>204</v>
      </c>
      <c r="E730" s="407">
        <v>1</v>
      </c>
      <c r="F730" s="386"/>
      <c r="G730" s="386"/>
    </row>
    <row r="731" spans="1:7">
      <c r="A731" s="186"/>
      <c r="B731" s="364"/>
      <c r="C731" s="401" t="s">
        <v>557</v>
      </c>
      <c r="D731" s="186"/>
      <c r="E731" s="408"/>
      <c r="F731" s="187"/>
      <c r="G731" s="187"/>
    </row>
    <row r="732" spans="1:7">
      <c r="A732" s="186"/>
      <c r="B732" s="364"/>
      <c r="C732" s="402" t="s">
        <v>914</v>
      </c>
      <c r="D732" s="186"/>
      <c r="E732" s="409">
        <v>1</v>
      </c>
      <c r="F732" s="187"/>
      <c r="G732" s="187"/>
    </row>
    <row r="733" spans="1:7">
      <c r="A733" s="238">
        <v>108</v>
      </c>
      <c r="B733" s="362" t="s">
        <v>379</v>
      </c>
      <c r="C733" s="400" t="s">
        <v>380</v>
      </c>
      <c r="D733" s="363" t="s">
        <v>204</v>
      </c>
      <c r="E733" s="407">
        <v>4</v>
      </c>
      <c r="F733" s="386"/>
      <c r="G733" s="386"/>
    </row>
    <row r="734" spans="1:7">
      <c r="A734" s="186"/>
      <c r="B734" s="364"/>
      <c r="C734" s="401" t="s">
        <v>557</v>
      </c>
      <c r="D734" s="186"/>
      <c r="E734" s="408"/>
      <c r="F734" s="187"/>
      <c r="G734" s="187"/>
    </row>
    <row r="735" spans="1:7">
      <c r="A735" s="186"/>
      <c r="B735" s="364"/>
      <c r="C735" s="402" t="s">
        <v>915</v>
      </c>
      <c r="D735" s="186"/>
      <c r="E735" s="409">
        <v>4</v>
      </c>
      <c r="F735" s="187"/>
      <c r="G735" s="187"/>
    </row>
    <row r="736" spans="1:7">
      <c r="A736" s="238">
        <v>109</v>
      </c>
      <c r="B736" s="362" t="s">
        <v>381</v>
      </c>
      <c r="C736" s="400" t="s">
        <v>382</v>
      </c>
      <c r="D736" s="363" t="s">
        <v>204</v>
      </c>
      <c r="E736" s="407">
        <v>9</v>
      </c>
      <c r="F736" s="386">
        <v>8.9999999999999993E-3</v>
      </c>
      <c r="G736" s="386"/>
    </row>
    <row r="737" spans="1:7">
      <c r="A737" s="186"/>
      <c r="B737" s="364"/>
      <c r="C737" s="401" t="s">
        <v>557</v>
      </c>
      <c r="D737" s="186"/>
      <c r="E737" s="408"/>
      <c r="F737" s="187"/>
      <c r="G737" s="187"/>
    </row>
    <row r="738" spans="1:7">
      <c r="A738" s="186"/>
      <c r="B738" s="364"/>
      <c r="C738" s="402" t="s">
        <v>916</v>
      </c>
      <c r="D738" s="186"/>
      <c r="E738" s="409">
        <v>9</v>
      </c>
      <c r="F738" s="187"/>
      <c r="G738" s="187"/>
    </row>
    <row r="739" spans="1:7">
      <c r="A739" s="238">
        <v>110</v>
      </c>
      <c r="B739" s="362" t="s">
        <v>383</v>
      </c>
      <c r="C739" s="400" t="s">
        <v>384</v>
      </c>
      <c r="D739" s="363" t="s">
        <v>204</v>
      </c>
      <c r="E739" s="407">
        <v>10</v>
      </c>
      <c r="F739" s="386">
        <v>0.01</v>
      </c>
      <c r="G739" s="386"/>
    </row>
    <row r="740" spans="1:7">
      <c r="A740" s="186"/>
      <c r="B740" s="364"/>
      <c r="C740" s="401" t="s">
        <v>557</v>
      </c>
      <c r="D740" s="186"/>
      <c r="E740" s="408"/>
      <c r="F740" s="187"/>
      <c r="G740" s="187"/>
    </row>
    <row r="741" spans="1:7">
      <c r="A741" s="186"/>
      <c r="B741" s="364"/>
      <c r="C741" s="402" t="s">
        <v>917</v>
      </c>
      <c r="D741" s="186"/>
      <c r="E741" s="409">
        <v>10</v>
      </c>
      <c r="F741" s="187"/>
      <c r="G741" s="187"/>
    </row>
    <row r="742" spans="1:7">
      <c r="A742" s="238">
        <v>111</v>
      </c>
      <c r="B742" s="362" t="s">
        <v>385</v>
      </c>
      <c r="C742" s="400" t="s">
        <v>386</v>
      </c>
      <c r="D742" s="363" t="s">
        <v>204</v>
      </c>
      <c r="E742" s="407">
        <v>16</v>
      </c>
      <c r="F742" s="386">
        <v>1.6E-2</v>
      </c>
      <c r="G742" s="386"/>
    </row>
    <row r="743" spans="1:7">
      <c r="A743" s="186"/>
      <c r="B743" s="364"/>
      <c r="C743" s="401" t="s">
        <v>557</v>
      </c>
      <c r="D743" s="186"/>
      <c r="E743" s="408"/>
      <c r="F743" s="187"/>
      <c r="G743" s="187"/>
    </row>
    <row r="744" spans="1:7">
      <c r="A744" s="186"/>
      <c r="B744" s="364"/>
      <c r="C744" s="402" t="s">
        <v>918</v>
      </c>
      <c r="D744" s="186"/>
      <c r="E744" s="409">
        <v>16</v>
      </c>
      <c r="F744" s="187"/>
      <c r="G744" s="187"/>
    </row>
    <row r="745" spans="1:7">
      <c r="A745" s="238">
        <v>112</v>
      </c>
      <c r="B745" s="362">
        <v>712990400</v>
      </c>
      <c r="C745" s="400" t="s">
        <v>387</v>
      </c>
      <c r="D745" s="363" t="s">
        <v>388</v>
      </c>
      <c r="E745" s="407">
        <v>100</v>
      </c>
      <c r="F745" s="386"/>
      <c r="G745" s="386"/>
    </row>
    <row r="746" spans="1:7">
      <c r="A746" s="186"/>
      <c r="B746" s="364"/>
      <c r="C746" s="403" t="s">
        <v>389</v>
      </c>
      <c r="D746" s="186"/>
      <c r="E746" s="406"/>
      <c r="F746" s="187"/>
      <c r="G746" s="187"/>
    </row>
    <row r="747" spans="1:7">
      <c r="A747" s="186"/>
      <c r="B747" s="364"/>
      <c r="C747" s="401" t="s">
        <v>659</v>
      </c>
      <c r="D747" s="186"/>
      <c r="E747" s="408"/>
      <c r="F747" s="187"/>
      <c r="G747" s="187"/>
    </row>
    <row r="748" spans="1:7">
      <c r="A748" s="186"/>
      <c r="B748" s="364"/>
      <c r="C748" s="402" t="s">
        <v>919</v>
      </c>
      <c r="D748" s="186"/>
      <c r="E748" s="409">
        <v>100</v>
      </c>
      <c r="F748" s="187"/>
      <c r="G748" s="187"/>
    </row>
    <row r="749" spans="1:7">
      <c r="A749" s="238">
        <v>113</v>
      </c>
      <c r="B749" s="362" t="s">
        <v>46</v>
      </c>
      <c r="C749" s="400" t="s">
        <v>47</v>
      </c>
      <c r="D749" s="363" t="s">
        <v>237</v>
      </c>
      <c r="E749" s="407">
        <v>1</v>
      </c>
      <c r="F749" s="386"/>
      <c r="G749" s="386"/>
    </row>
    <row r="750" spans="1:7">
      <c r="A750" s="186"/>
      <c r="B750" s="364"/>
      <c r="C750" s="401" t="s">
        <v>631</v>
      </c>
      <c r="D750" s="186"/>
      <c r="E750" s="408"/>
      <c r="F750" s="187"/>
      <c r="G750" s="187"/>
    </row>
    <row r="751" spans="1:7">
      <c r="A751" s="186"/>
      <c r="B751" s="364"/>
      <c r="C751" s="402" t="s">
        <v>914</v>
      </c>
      <c r="D751" s="186"/>
      <c r="E751" s="409">
        <v>1</v>
      </c>
      <c r="F751" s="187"/>
      <c r="G751" s="187"/>
    </row>
    <row r="752" spans="1:7">
      <c r="A752" s="238">
        <v>114</v>
      </c>
      <c r="B752" s="362" t="s">
        <v>231</v>
      </c>
      <c r="C752" s="400" t="s">
        <v>693</v>
      </c>
      <c r="D752" s="363" t="s">
        <v>201</v>
      </c>
      <c r="E752" s="407">
        <v>270</v>
      </c>
      <c r="F752" s="386">
        <v>1.4E-2</v>
      </c>
      <c r="G752" s="386"/>
    </row>
    <row r="753" spans="1:7">
      <c r="A753" s="186"/>
      <c r="B753" s="364"/>
      <c r="C753" s="401" t="s">
        <v>631</v>
      </c>
      <c r="D753" s="186"/>
      <c r="E753" s="408"/>
      <c r="F753" s="187"/>
      <c r="G753" s="187"/>
    </row>
    <row r="754" spans="1:7">
      <c r="A754" s="186"/>
      <c r="B754" s="364"/>
      <c r="C754" s="402" t="s">
        <v>920</v>
      </c>
      <c r="D754" s="186"/>
      <c r="E754" s="409">
        <v>270</v>
      </c>
      <c r="F754" s="187"/>
      <c r="G754" s="187"/>
    </row>
    <row r="755" spans="1:7">
      <c r="A755" s="238">
        <v>115</v>
      </c>
      <c r="B755" s="362" t="s">
        <v>48</v>
      </c>
      <c r="C755" s="400" t="s">
        <v>49</v>
      </c>
      <c r="D755" s="363" t="s">
        <v>201</v>
      </c>
      <c r="E755" s="407">
        <v>270</v>
      </c>
      <c r="F755" s="386">
        <v>0.108</v>
      </c>
      <c r="G755" s="386"/>
    </row>
    <row r="756" spans="1:7">
      <c r="A756" s="186"/>
      <c r="B756" s="364"/>
      <c r="C756" s="403" t="s">
        <v>50</v>
      </c>
      <c r="D756" s="186"/>
      <c r="E756" s="406"/>
      <c r="F756" s="187"/>
      <c r="G756" s="187"/>
    </row>
    <row r="757" spans="1:7">
      <c r="A757" s="186"/>
      <c r="B757" s="364"/>
      <c r="C757" s="401" t="s">
        <v>631</v>
      </c>
      <c r="D757" s="186"/>
      <c r="E757" s="408"/>
      <c r="F757" s="187"/>
      <c r="G757" s="187"/>
    </row>
    <row r="758" spans="1:7">
      <c r="A758" s="186"/>
      <c r="B758" s="364"/>
      <c r="C758" s="402" t="s">
        <v>921</v>
      </c>
      <c r="D758" s="186"/>
      <c r="E758" s="409">
        <v>270</v>
      </c>
      <c r="F758" s="187"/>
      <c r="G758" s="187"/>
    </row>
    <row r="759" spans="1:7">
      <c r="A759" s="238">
        <v>116</v>
      </c>
      <c r="B759" s="362" t="s">
        <v>390</v>
      </c>
      <c r="C759" s="400" t="s">
        <v>391</v>
      </c>
      <c r="D759" s="363" t="s">
        <v>204</v>
      </c>
      <c r="E759" s="407">
        <v>41</v>
      </c>
      <c r="F759" s="386">
        <v>0.67200000000000004</v>
      </c>
      <c r="G759" s="386"/>
    </row>
    <row r="760" spans="1:7">
      <c r="A760" s="186"/>
      <c r="B760" s="364"/>
      <c r="C760" s="403" t="s">
        <v>392</v>
      </c>
      <c r="D760" s="186"/>
      <c r="E760" s="406"/>
      <c r="F760" s="187"/>
      <c r="G760" s="187"/>
    </row>
    <row r="761" spans="1:7">
      <c r="A761" s="186"/>
      <c r="B761" s="364"/>
      <c r="C761" s="401" t="s">
        <v>557</v>
      </c>
      <c r="D761" s="186"/>
      <c r="E761" s="408"/>
      <c r="F761" s="187"/>
      <c r="G761" s="187"/>
    </row>
    <row r="762" spans="1:7">
      <c r="A762" s="186"/>
      <c r="B762" s="364"/>
      <c r="C762" s="402" t="s">
        <v>922</v>
      </c>
      <c r="D762" s="186"/>
      <c r="E762" s="409">
        <v>41</v>
      </c>
      <c r="F762" s="187"/>
      <c r="G762" s="187"/>
    </row>
    <row r="763" spans="1:7">
      <c r="A763" s="238">
        <v>117</v>
      </c>
      <c r="B763" s="362" t="s">
        <v>51</v>
      </c>
      <c r="C763" s="400" t="s">
        <v>694</v>
      </c>
      <c r="D763" s="363" t="s">
        <v>203</v>
      </c>
      <c r="E763" s="407">
        <v>249.43799999999999</v>
      </c>
      <c r="F763" s="386"/>
      <c r="G763" s="386"/>
    </row>
    <row r="764" spans="1:7">
      <c r="A764" s="186"/>
      <c r="B764" s="364"/>
      <c r="C764" s="401" t="s">
        <v>557</v>
      </c>
      <c r="D764" s="186"/>
      <c r="E764" s="408"/>
      <c r="F764" s="187"/>
      <c r="G764" s="187"/>
    </row>
    <row r="765" spans="1:7">
      <c r="A765" s="186"/>
      <c r="B765" s="364"/>
      <c r="C765" s="402" t="s">
        <v>923</v>
      </c>
      <c r="D765" s="186"/>
      <c r="E765" s="409">
        <v>249.43799999999999</v>
      </c>
      <c r="F765" s="187"/>
      <c r="G765" s="187"/>
    </row>
    <row r="766" spans="1:7">
      <c r="A766" s="387"/>
      <c r="B766" s="388" t="s">
        <v>195</v>
      </c>
      <c r="C766" s="389" t="s">
        <v>924</v>
      </c>
      <c r="D766" s="387"/>
      <c r="E766" s="411"/>
      <c r="F766" s="390">
        <v>0.82900000000000007</v>
      </c>
      <c r="G766" s="389"/>
    </row>
    <row r="767" spans="1:7">
      <c r="A767" s="174" t="s">
        <v>200</v>
      </c>
      <c r="B767" s="175">
        <v>711</v>
      </c>
      <c r="C767" s="399" t="s">
        <v>925</v>
      </c>
      <c r="D767" s="186"/>
      <c r="E767" s="406"/>
      <c r="F767" s="385" t="s">
        <v>926</v>
      </c>
      <c r="G767" s="187"/>
    </row>
    <row r="768" spans="1:7">
      <c r="A768" s="238">
        <v>118</v>
      </c>
      <c r="B768" s="362" t="s">
        <v>398</v>
      </c>
      <c r="C768" s="400" t="s">
        <v>399</v>
      </c>
      <c r="D768" s="363" t="s">
        <v>201</v>
      </c>
      <c r="E768" s="407">
        <v>103.76</v>
      </c>
      <c r="F768" s="386">
        <v>8.2000000000000003E-2</v>
      </c>
      <c r="G768" s="386"/>
    </row>
    <row r="769" spans="1:7">
      <c r="A769" s="186"/>
      <c r="B769" s="364"/>
      <c r="C769" s="401" t="s">
        <v>561</v>
      </c>
      <c r="D769" s="186"/>
      <c r="E769" s="408"/>
      <c r="F769" s="187"/>
      <c r="G769" s="187"/>
    </row>
    <row r="770" spans="1:7">
      <c r="A770" s="186"/>
      <c r="B770" s="364"/>
      <c r="C770" s="402" t="s">
        <v>634</v>
      </c>
      <c r="D770" s="186"/>
      <c r="E770" s="409">
        <v>103.76</v>
      </c>
      <c r="F770" s="187"/>
      <c r="G770" s="187"/>
    </row>
    <row r="771" spans="1:7">
      <c r="A771" s="238">
        <v>119</v>
      </c>
      <c r="B771" s="362" t="s">
        <v>53</v>
      </c>
      <c r="C771" s="400" t="s">
        <v>54</v>
      </c>
      <c r="D771" s="363" t="s">
        <v>201</v>
      </c>
      <c r="E771" s="407">
        <v>144.83000000000001</v>
      </c>
      <c r="F771" s="386">
        <v>0.11</v>
      </c>
      <c r="G771" s="386"/>
    </row>
    <row r="772" spans="1:7">
      <c r="A772" s="186"/>
      <c r="B772" s="364"/>
      <c r="C772" s="403" t="s">
        <v>55</v>
      </c>
      <c r="D772" s="186"/>
      <c r="E772" s="406"/>
      <c r="F772" s="187"/>
      <c r="G772" s="187"/>
    </row>
    <row r="773" spans="1:7">
      <c r="A773" s="186"/>
      <c r="B773" s="364"/>
      <c r="C773" s="401" t="s">
        <v>543</v>
      </c>
      <c r="D773" s="186"/>
      <c r="E773" s="408"/>
      <c r="F773" s="187"/>
      <c r="G773" s="187"/>
    </row>
    <row r="774" spans="1:7">
      <c r="A774" s="186"/>
      <c r="B774" s="364"/>
      <c r="C774" s="402" t="s">
        <v>770</v>
      </c>
      <c r="D774" s="186"/>
      <c r="E774" s="409">
        <v>33.18</v>
      </c>
      <c r="F774" s="187"/>
      <c r="G774" s="187"/>
    </row>
    <row r="775" spans="1:7">
      <c r="A775" s="186"/>
      <c r="B775" s="364"/>
      <c r="C775" s="401" t="s">
        <v>538</v>
      </c>
      <c r="D775" s="186"/>
      <c r="E775" s="408"/>
      <c r="F775" s="187"/>
      <c r="G775" s="187"/>
    </row>
    <row r="776" spans="1:7">
      <c r="A776" s="186"/>
      <c r="B776" s="364"/>
      <c r="C776" s="402" t="s">
        <v>927</v>
      </c>
      <c r="D776" s="186"/>
      <c r="E776" s="409">
        <v>111.65</v>
      </c>
      <c r="F776" s="187"/>
      <c r="G776" s="187"/>
    </row>
    <row r="777" spans="1:7">
      <c r="A777" s="238">
        <v>120</v>
      </c>
      <c r="B777" s="362" t="s">
        <v>400</v>
      </c>
      <c r="C777" s="400" t="s">
        <v>401</v>
      </c>
      <c r="D777" s="363" t="s">
        <v>201</v>
      </c>
      <c r="E777" s="407">
        <v>11.45</v>
      </c>
      <c r="F777" s="386">
        <v>1.2999999999999999E-2</v>
      </c>
      <c r="G777" s="386"/>
    </row>
    <row r="778" spans="1:7">
      <c r="A778" s="186"/>
      <c r="B778" s="364"/>
      <c r="C778" s="403" t="s">
        <v>402</v>
      </c>
      <c r="D778" s="186"/>
      <c r="E778" s="406"/>
      <c r="F778" s="187"/>
      <c r="G778" s="187"/>
    </row>
    <row r="779" spans="1:7">
      <c r="A779" s="186"/>
      <c r="B779" s="364"/>
      <c r="C779" s="401" t="s">
        <v>561</v>
      </c>
      <c r="D779" s="186"/>
      <c r="E779" s="408"/>
      <c r="F779" s="187"/>
      <c r="G779" s="187"/>
    </row>
    <row r="780" spans="1:7">
      <c r="A780" s="186"/>
      <c r="B780" s="364"/>
      <c r="C780" s="402" t="s">
        <v>928</v>
      </c>
      <c r="D780" s="186"/>
      <c r="E780" s="409">
        <v>11.45</v>
      </c>
      <c r="F780" s="187"/>
      <c r="G780" s="187"/>
    </row>
    <row r="781" spans="1:7">
      <c r="A781" s="238">
        <v>121</v>
      </c>
      <c r="B781" s="362" t="s">
        <v>56</v>
      </c>
      <c r="C781" s="400" t="s">
        <v>57</v>
      </c>
      <c r="D781" s="363" t="s">
        <v>235</v>
      </c>
      <c r="E781" s="407"/>
      <c r="F781" s="386"/>
      <c r="G781" s="386"/>
    </row>
    <row r="782" spans="1:7">
      <c r="A782" s="387"/>
      <c r="B782" s="388" t="s">
        <v>195</v>
      </c>
      <c r="C782" s="389" t="s">
        <v>929</v>
      </c>
      <c r="D782" s="387"/>
      <c r="E782" s="411"/>
      <c r="F782" s="390">
        <v>0.20499999999999999</v>
      </c>
      <c r="G782" s="389"/>
    </row>
    <row r="783" spans="1:7">
      <c r="A783" s="174" t="s">
        <v>200</v>
      </c>
      <c r="B783" s="175">
        <v>712</v>
      </c>
      <c r="C783" s="399" t="s">
        <v>930</v>
      </c>
      <c r="D783" s="186"/>
      <c r="E783" s="406"/>
      <c r="F783" s="385" t="s">
        <v>931</v>
      </c>
      <c r="G783" s="187"/>
    </row>
    <row r="784" spans="1:7">
      <c r="A784" s="238">
        <v>122</v>
      </c>
      <c r="B784" s="362" t="s">
        <v>59</v>
      </c>
      <c r="C784" s="400" t="s">
        <v>60</v>
      </c>
      <c r="D784" s="363" t="s">
        <v>201</v>
      </c>
      <c r="E784" s="407">
        <v>496.10237000000001</v>
      </c>
      <c r="F784" s="386">
        <v>0.218</v>
      </c>
      <c r="G784" s="386"/>
    </row>
    <row r="785" spans="1:7">
      <c r="A785" s="186"/>
      <c r="B785" s="364"/>
      <c r="C785" s="403" t="s">
        <v>61</v>
      </c>
      <c r="D785" s="186"/>
      <c r="E785" s="406"/>
      <c r="F785" s="187"/>
      <c r="G785" s="187"/>
    </row>
    <row r="786" spans="1:7">
      <c r="A786" s="186"/>
      <c r="B786" s="364"/>
      <c r="C786" s="401" t="s">
        <v>844</v>
      </c>
      <c r="D786" s="186"/>
      <c r="E786" s="408"/>
      <c r="F786" s="187"/>
      <c r="G786" s="187"/>
    </row>
    <row r="787" spans="1:7">
      <c r="A787" s="186"/>
      <c r="B787" s="364"/>
      <c r="C787" s="402" t="s">
        <v>932</v>
      </c>
      <c r="D787" s="186"/>
      <c r="E787" s="410">
        <v>101.51309999999999</v>
      </c>
      <c r="F787" s="187"/>
      <c r="G787" s="187"/>
    </row>
    <row r="788" spans="1:7">
      <c r="A788" s="186"/>
      <c r="B788" s="364"/>
      <c r="C788" s="402" t="s">
        <v>933</v>
      </c>
      <c r="D788" s="186"/>
      <c r="E788" s="410">
        <v>35.229170000000003</v>
      </c>
      <c r="F788" s="187"/>
      <c r="G788" s="187"/>
    </row>
    <row r="789" spans="1:7">
      <c r="A789" s="186"/>
      <c r="B789" s="364"/>
      <c r="C789" s="402" t="s">
        <v>934</v>
      </c>
      <c r="D789" s="186"/>
      <c r="E789" s="410">
        <v>178.77070000000001</v>
      </c>
      <c r="F789" s="187"/>
      <c r="G789" s="187"/>
    </row>
    <row r="790" spans="1:7">
      <c r="A790" s="186"/>
      <c r="B790" s="364"/>
      <c r="C790" s="402" t="s">
        <v>935</v>
      </c>
      <c r="D790" s="186"/>
      <c r="E790" s="410">
        <v>41.2258</v>
      </c>
      <c r="F790" s="187"/>
      <c r="G790" s="187"/>
    </row>
    <row r="791" spans="1:7">
      <c r="A791" s="186"/>
      <c r="B791" s="364"/>
      <c r="C791" s="402" t="s">
        <v>936</v>
      </c>
      <c r="D791" s="186"/>
      <c r="E791" s="410">
        <v>122.026</v>
      </c>
      <c r="F791" s="187"/>
      <c r="G791" s="187"/>
    </row>
    <row r="792" spans="1:7">
      <c r="A792" s="186"/>
      <c r="B792" s="364"/>
      <c r="C792" s="402" t="s">
        <v>937</v>
      </c>
      <c r="D792" s="186"/>
      <c r="E792" s="410">
        <v>17.337599999999998</v>
      </c>
      <c r="F792" s="187"/>
      <c r="G792" s="187"/>
    </row>
    <row r="793" spans="1:7">
      <c r="A793" s="186"/>
      <c r="B793" s="364"/>
      <c r="C793" s="401" t="s">
        <v>938</v>
      </c>
      <c r="D793" s="186"/>
      <c r="E793" s="408">
        <v>496.10237000000001</v>
      </c>
      <c r="F793" s="187"/>
      <c r="G793" s="187"/>
    </row>
    <row r="794" spans="1:7">
      <c r="A794" s="238">
        <v>123</v>
      </c>
      <c r="B794" s="362" t="s">
        <v>403</v>
      </c>
      <c r="C794" s="400" t="s">
        <v>404</v>
      </c>
      <c r="D794" s="363" t="s">
        <v>201</v>
      </c>
      <c r="E794" s="407">
        <v>496.10237000000001</v>
      </c>
      <c r="F794" s="386">
        <v>0.16400000000000001</v>
      </c>
      <c r="G794" s="386"/>
    </row>
    <row r="795" spans="1:7">
      <c r="A795" s="186"/>
      <c r="B795" s="364"/>
      <c r="C795" s="401" t="s">
        <v>844</v>
      </c>
      <c r="D795" s="186"/>
      <c r="E795" s="408"/>
      <c r="F795" s="187"/>
      <c r="G795" s="187"/>
    </row>
    <row r="796" spans="1:7">
      <c r="A796" s="186"/>
      <c r="B796" s="364"/>
      <c r="C796" s="402" t="s">
        <v>939</v>
      </c>
      <c r="D796" s="186"/>
      <c r="E796" s="409">
        <v>496.10237000000001</v>
      </c>
      <c r="F796" s="187"/>
      <c r="G796" s="187"/>
    </row>
    <row r="797" spans="1:7">
      <c r="A797" s="238">
        <v>124</v>
      </c>
      <c r="B797" s="362" t="s">
        <v>405</v>
      </c>
      <c r="C797" s="400" t="s">
        <v>406</v>
      </c>
      <c r="D797" s="363" t="s">
        <v>201</v>
      </c>
      <c r="E797" s="407">
        <v>446.73790000000002</v>
      </c>
      <c r="F797" s="386"/>
      <c r="G797" s="386"/>
    </row>
    <row r="798" spans="1:7">
      <c r="A798" s="186"/>
      <c r="B798" s="364"/>
      <c r="C798" s="401" t="s">
        <v>844</v>
      </c>
      <c r="D798" s="186"/>
      <c r="E798" s="408"/>
      <c r="F798" s="187"/>
      <c r="G798" s="187"/>
    </row>
    <row r="799" spans="1:7">
      <c r="A799" s="186"/>
      <c r="B799" s="364"/>
      <c r="C799" s="402" t="s">
        <v>940</v>
      </c>
      <c r="D799" s="186"/>
      <c r="E799" s="410">
        <v>325.83789999999999</v>
      </c>
      <c r="F799" s="187"/>
      <c r="G799" s="187"/>
    </row>
    <row r="800" spans="1:7">
      <c r="A800" s="186"/>
      <c r="B800" s="364"/>
      <c r="C800" s="402" t="s">
        <v>941</v>
      </c>
      <c r="D800" s="186"/>
      <c r="E800" s="410">
        <v>120.9</v>
      </c>
      <c r="F800" s="187"/>
      <c r="G800" s="187"/>
    </row>
    <row r="801" spans="1:7">
      <c r="A801" s="186"/>
      <c r="B801" s="364"/>
      <c r="C801" s="401" t="s">
        <v>938</v>
      </c>
      <c r="D801" s="186"/>
      <c r="E801" s="408">
        <v>446.73789999999997</v>
      </c>
      <c r="F801" s="187"/>
      <c r="G801" s="187"/>
    </row>
    <row r="802" spans="1:7">
      <c r="A802" s="238">
        <v>125</v>
      </c>
      <c r="B802" s="362" t="s">
        <v>407</v>
      </c>
      <c r="C802" s="400" t="s">
        <v>408</v>
      </c>
      <c r="D802" s="363" t="s">
        <v>237</v>
      </c>
      <c r="E802" s="407">
        <v>1</v>
      </c>
      <c r="F802" s="386"/>
      <c r="G802" s="386"/>
    </row>
    <row r="803" spans="1:7">
      <c r="A803" s="186"/>
      <c r="B803" s="364"/>
      <c r="C803" s="401" t="s">
        <v>844</v>
      </c>
      <c r="D803" s="186"/>
      <c r="E803" s="408"/>
      <c r="F803" s="187"/>
      <c r="G803" s="187"/>
    </row>
    <row r="804" spans="1:7">
      <c r="A804" s="186"/>
      <c r="B804" s="364"/>
      <c r="C804" s="402" t="s">
        <v>914</v>
      </c>
      <c r="D804" s="186"/>
      <c r="E804" s="409">
        <v>1</v>
      </c>
      <c r="F804" s="187"/>
      <c r="G804" s="187"/>
    </row>
    <row r="805" spans="1:7">
      <c r="A805" s="238">
        <v>126</v>
      </c>
      <c r="B805" s="362" t="s">
        <v>62</v>
      </c>
      <c r="C805" s="400" t="s">
        <v>63</v>
      </c>
      <c r="D805" s="363" t="s">
        <v>201</v>
      </c>
      <c r="E805" s="407">
        <v>496.10237000000001</v>
      </c>
      <c r="F805" s="386">
        <v>1.33</v>
      </c>
      <c r="G805" s="386"/>
    </row>
    <row r="806" spans="1:7">
      <c r="A806" s="186"/>
      <c r="B806" s="364"/>
      <c r="C806" s="403" t="s">
        <v>409</v>
      </c>
      <c r="D806" s="186"/>
      <c r="E806" s="406"/>
      <c r="F806" s="187"/>
      <c r="G806" s="187"/>
    </row>
    <row r="807" spans="1:7">
      <c r="A807" s="186"/>
      <c r="B807" s="364"/>
      <c r="C807" s="401" t="s">
        <v>844</v>
      </c>
      <c r="D807" s="186"/>
      <c r="E807" s="408"/>
      <c r="F807" s="187"/>
      <c r="G807" s="187"/>
    </row>
    <row r="808" spans="1:7">
      <c r="A808" s="186"/>
      <c r="B808" s="364"/>
      <c r="C808" s="402" t="s">
        <v>939</v>
      </c>
      <c r="D808" s="186"/>
      <c r="E808" s="409">
        <v>496.10237000000001</v>
      </c>
      <c r="F808" s="187"/>
      <c r="G808" s="187"/>
    </row>
    <row r="809" spans="1:7">
      <c r="A809" s="238">
        <v>127</v>
      </c>
      <c r="B809" s="362" t="s">
        <v>64</v>
      </c>
      <c r="C809" s="400" t="s">
        <v>65</v>
      </c>
      <c r="D809" s="363" t="s">
        <v>202</v>
      </c>
      <c r="E809" s="407">
        <v>66.28</v>
      </c>
      <c r="F809" s="386">
        <v>8.6999999999999994E-2</v>
      </c>
      <c r="G809" s="386"/>
    </row>
    <row r="810" spans="1:7">
      <c r="A810" s="186"/>
      <c r="B810" s="364"/>
      <c r="C810" s="401" t="s">
        <v>844</v>
      </c>
      <c r="D810" s="186"/>
      <c r="E810" s="408"/>
      <c r="F810" s="187"/>
      <c r="G810" s="187"/>
    </row>
    <row r="811" spans="1:7">
      <c r="A811" s="186"/>
      <c r="B811" s="364"/>
      <c r="C811" s="402" t="s">
        <v>942</v>
      </c>
      <c r="D811" s="186"/>
      <c r="E811" s="409">
        <v>66.28</v>
      </c>
      <c r="F811" s="187"/>
      <c r="G811" s="187"/>
    </row>
    <row r="812" spans="1:7">
      <c r="A812" s="238">
        <v>128</v>
      </c>
      <c r="B812" s="362" t="s">
        <v>66</v>
      </c>
      <c r="C812" s="400" t="s">
        <v>67</v>
      </c>
      <c r="D812" s="363" t="s">
        <v>202</v>
      </c>
      <c r="E812" s="407">
        <v>63.8</v>
      </c>
      <c r="F812" s="386">
        <v>2.9000000000000001E-2</v>
      </c>
      <c r="G812" s="386"/>
    </row>
    <row r="813" spans="1:7">
      <c r="A813" s="186"/>
      <c r="B813" s="364"/>
      <c r="C813" s="401" t="s">
        <v>844</v>
      </c>
      <c r="D813" s="186"/>
      <c r="E813" s="408"/>
      <c r="F813" s="187"/>
      <c r="G813" s="187"/>
    </row>
    <row r="814" spans="1:7">
      <c r="A814" s="186"/>
      <c r="B814" s="364"/>
      <c r="C814" s="402" t="s">
        <v>943</v>
      </c>
      <c r="D814" s="186"/>
      <c r="E814" s="409">
        <v>63.8</v>
      </c>
      <c r="F814" s="187"/>
      <c r="G814" s="187"/>
    </row>
    <row r="815" spans="1:7">
      <c r="A815" s="238">
        <v>129</v>
      </c>
      <c r="B815" s="362" t="s">
        <v>68</v>
      </c>
      <c r="C815" s="400" t="s">
        <v>410</v>
      </c>
      <c r="D815" s="363" t="s">
        <v>202</v>
      </c>
      <c r="E815" s="407">
        <v>303.04000000000002</v>
      </c>
      <c r="F815" s="386">
        <v>0.2</v>
      </c>
      <c r="G815" s="386"/>
    </row>
    <row r="816" spans="1:7">
      <c r="A816" s="186"/>
      <c r="B816" s="364"/>
      <c r="C816" s="401" t="s">
        <v>844</v>
      </c>
      <c r="D816" s="186"/>
      <c r="E816" s="408"/>
      <c r="F816" s="187"/>
      <c r="G816" s="187"/>
    </row>
    <row r="817" spans="1:7">
      <c r="A817" s="186"/>
      <c r="B817" s="364"/>
      <c r="C817" s="402" t="s">
        <v>944</v>
      </c>
      <c r="D817" s="186"/>
      <c r="E817" s="409">
        <v>303.04000000000002</v>
      </c>
      <c r="F817" s="187"/>
      <c r="G817" s="187"/>
    </row>
    <row r="818" spans="1:7">
      <c r="A818" s="238">
        <v>130</v>
      </c>
      <c r="B818" s="362" t="s">
        <v>411</v>
      </c>
      <c r="C818" s="400" t="s">
        <v>412</v>
      </c>
      <c r="D818" s="363" t="s">
        <v>204</v>
      </c>
      <c r="E818" s="407">
        <v>4</v>
      </c>
      <c r="F818" s="386"/>
      <c r="G818" s="386"/>
    </row>
    <row r="819" spans="1:7">
      <c r="A819" s="186"/>
      <c r="B819" s="364"/>
      <c r="C819" s="401" t="s">
        <v>844</v>
      </c>
      <c r="D819" s="186"/>
      <c r="E819" s="408"/>
      <c r="F819" s="187"/>
      <c r="G819" s="187"/>
    </row>
    <row r="820" spans="1:7">
      <c r="A820" s="186"/>
      <c r="B820" s="364"/>
      <c r="C820" s="402" t="s">
        <v>945</v>
      </c>
      <c r="D820" s="186"/>
      <c r="E820" s="409">
        <v>4</v>
      </c>
      <c r="F820" s="187"/>
      <c r="G820" s="187"/>
    </row>
    <row r="821" spans="1:7">
      <c r="A821" s="238">
        <v>131</v>
      </c>
      <c r="B821" s="362" t="s">
        <v>69</v>
      </c>
      <c r="C821" s="400" t="s">
        <v>70</v>
      </c>
      <c r="D821" s="363" t="s">
        <v>235</v>
      </c>
      <c r="E821" s="407"/>
      <c r="F821" s="386"/>
      <c r="G821" s="386"/>
    </row>
    <row r="822" spans="1:7">
      <c r="A822" s="387"/>
      <c r="B822" s="388" t="s">
        <v>195</v>
      </c>
      <c r="C822" s="389" t="s">
        <v>946</v>
      </c>
      <c r="D822" s="387"/>
      <c r="E822" s="411"/>
      <c r="F822" s="390">
        <v>2.028</v>
      </c>
      <c r="G822" s="389"/>
    </row>
    <row r="823" spans="1:7">
      <c r="A823" s="174" t="s">
        <v>200</v>
      </c>
      <c r="B823" s="175">
        <v>713</v>
      </c>
      <c r="C823" s="399" t="s">
        <v>947</v>
      </c>
      <c r="D823" s="186"/>
      <c r="E823" s="406"/>
      <c r="F823" s="385" t="s">
        <v>948</v>
      </c>
      <c r="G823" s="187"/>
    </row>
    <row r="824" spans="1:7">
      <c r="A824" s="238">
        <v>132</v>
      </c>
      <c r="B824" s="362">
        <v>283759340</v>
      </c>
      <c r="C824" s="400" t="s">
        <v>413</v>
      </c>
      <c r="D824" s="363" t="s">
        <v>201</v>
      </c>
      <c r="E824" s="407">
        <v>44.1126</v>
      </c>
      <c r="F824" s="386">
        <v>4.5999999999999999E-2</v>
      </c>
      <c r="G824" s="386"/>
    </row>
    <row r="825" spans="1:7">
      <c r="A825" s="186"/>
      <c r="B825" s="364"/>
      <c r="C825" s="401" t="s">
        <v>844</v>
      </c>
      <c r="D825" s="186"/>
      <c r="E825" s="408"/>
      <c r="F825" s="187"/>
      <c r="G825" s="187"/>
    </row>
    <row r="826" spans="1:7">
      <c r="A826" s="186"/>
      <c r="B826" s="364"/>
      <c r="C826" s="402" t="s">
        <v>949</v>
      </c>
      <c r="D826" s="186"/>
      <c r="E826" s="409">
        <v>44.1126</v>
      </c>
      <c r="F826" s="187"/>
      <c r="G826" s="187"/>
    </row>
    <row r="827" spans="1:7">
      <c r="A827" s="238">
        <v>133</v>
      </c>
      <c r="B827" s="362">
        <v>631551460</v>
      </c>
      <c r="C827" s="400" t="s">
        <v>75</v>
      </c>
      <c r="D827" s="363" t="s">
        <v>201</v>
      </c>
      <c r="E827" s="407">
        <v>95.526899999999998</v>
      </c>
      <c r="F827" s="386">
        <v>0.68799999999999994</v>
      </c>
      <c r="G827" s="386"/>
    </row>
    <row r="828" spans="1:7">
      <c r="A828" s="186"/>
      <c r="B828" s="364"/>
      <c r="C828" s="401" t="s">
        <v>659</v>
      </c>
      <c r="D828" s="186"/>
      <c r="E828" s="408"/>
      <c r="F828" s="187"/>
      <c r="G828" s="187"/>
    </row>
    <row r="829" spans="1:7">
      <c r="A829" s="186"/>
      <c r="B829" s="364"/>
      <c r="C829" s="402" t="s">
        <v>950</v>
      </c>
      <c r="D829" s="186"/>
      <c r="E829" s="409">
        <v>95.526899999999998</v>
      </c>
      <c r="F829" s="187"/>
      <c r="G829" s="187"/>
    </row>
    <row r="830" spans="1:7">
      <c r="A830" s="238">
        <v>134</v>
      </c>
      <c r="B830" s="362" t="s">
        <v>71</v>
      </c>
      <c r="C830" s="400" t="s">
        <v>72</v>
      </c>
      <c r="D830" s="363" t="s">
        <v>201</v>
      </c>
      <c r="E830" s="407">
        <v>132.99</v>
      </c>
      <c r="F830" s="386"/>
      <c r="G830" s="386"/>
    </row>
    <row r="831" spans="1:7">
      <c r="A831" s="186"/>
      <c r="B831" s="364"/>
      <c r="C831" s="401" t="s">
        <v>659</v>
      </c>
      <c r="D831" s="186"/>
      <c r="E831" s="408"/>
      <c r="F831" s="187"/>
      <c r="G831" s="187"/>
    </row>
    <row r="832" spans="1:7">
      <c r="A832" s="186"/>
      <c r="B832" s="364"/>
      <c r="C832" s="402" t="s">
        <v>951</v>
      </c>
      <c r="D832" s="186"/>
      <c r="E832" s="410">
        <v>49.3</v>
      </c>
      <c r="F832" s="187"/>
      <c r="G832" s="187"/>
    </row>
    <row r="833" spans="1:7">
      <c r="A833" s="186"/>
      <c r="B833" s="364"/>
      <c r="C833" s="402" t="s">
        <v>952</v>
      </c>
      <c r="D833" s="186"/>
      <c r="E833" s="410">
        <v>41.677999999999997</v>
      </c>
      <c r="F833" s="187"/>
      <c r="G833" s="187"/>
    </row>
    <row r="834" spans="1:7">
      <c r="A834" s="186"/>
      <c r="B834" s="364"/>
      <c r="C834" s="401" t="s">
        <v>953</v>
      </c>
      <c r="D834" s="186"/>
      <c r="E834" s="408">
        <v>90.977999999999994</v>
      </c>
      <c r="F834" s="187"/>
      <c r="G834" s="187"/>
    </row>
    <row r="835" spans="1:7">
      <c r="A835" s="186"/>
      <c r="B835" s="364"/>
      <c r="C835" s="401" t="s">
        <v>844</v>
      </c>
      <c r="D835" s="186"/>
      <c r="E835" s="408"/>
      <c r="F835" s="187"/>
      <c r="G835" s="187"/>
    </row>
    <row r="836" spans="1:7">
      <c r="A836" s="186"/>
      <c r="B836" s="364"/>
      <c r="C836" s="402" t="s">
        <v>954</v>
      </c>
      <c r="D836" s="186"/>
      <c r="E836" s="410">
        <v>21.39</v>
      </c>
      <c r="F836" s="187"/>
      <c r="G836" s="187"/>
    </row>
    <row r="837" spans="1:7">
      <c r="A837" s="186"/>
      <c r="B837" s="364"/>
      <c r="C837" s="402" t="s">
        <v>955</v>
      </c>
      <c r="D837" s="186"/>
      <c r="E837" s="410">
        <v>20.622</v>
      </c>
      <c r="F837" s="187"/>
      <c r="G837" s="187"/>
    </row>
    <row r="838" spans="1:7">
      <c r="A838" s="186"/>
      <c r="B838" s="364"/>
      <c r="C838" s="401" t="s">
        <v>938</v>
      </c>
      <c r="D838" s="186"/>
      <c r="E838" s="408">
        <v>42.012</v>
      </c>
      <c r="F838" s="187"/>
      <c r="G838" s="187"/>
    </row>
    <row r="839" spans="1:7">
      <c r="A839" s="238">
        <v>135</v>
      </c>
      <c r="B839" s="362" t="s">
        <v>73</v>
      </c>
      <c r="C839" s="400" t="s">
        <v>74</v>
      </c>
      <c r="D839" s="363" t="s">
        <v>205</v>
      </c>
      <c r="E839" s="407">
        <v>299.00083999999998</v>
      </c>
      <c r="F839" s="386"/>
      <c r="G839" s="386"/>
    </row>
    <row r="840" spans="1:7">
      <c r="A840" s="186"/>
      <c r="B840" s="364"/>
      <c r="C840" s="403" t="s">
        <v>414</v>
      </c>
      <c r="D840" s="186"/>
      <c r="E840" s="406"/>
      <c r="F840" s="187"/>
      <c r="G840" s="187"/>
    </row>
    <row r="841" spans="1:7">
      <c r="A841" s="186"/>
      <c r="B841" s="364"/>
      <c r="C841" s="401" t="s">
        <v>659</v>
      </c>
      <c r="D841" s="186"/>
      <c r="E841" s="408"/>
      <c r="F841" s="187"/>
      <c r="G841" s="187"/>
    </row>
    <row r="842" spans="1:7">
      <c r="A842" s="186"/>
      <c r="B842" s="364"/>
      <c r="C842" s="402" t="s">
        <v>956</v>
      </c>
      <c r="D842" s="186"/>
      <c r="E842" s="409">
        <v>153.524</v>
      </c>
      <c r="F842" s="187"/>
      <c r="G842" s="187"/>
    </row>
    <row r="843" spans="1:7">
      <c r="A843" s="186"/>
      <c r="B843" s="364"/>
      <c r="C843" s="401" t="s">
        <v>844</v>
      </c>
      <c r="D843" s="186"/>
      <c r="E843" s="408"/>
      <c r="F843" s="187"/>
      <c r="G843" s="187"/>
    </row>
    <row r="844" spans="1:7">
      <c r="A844" s="186"/>
      <c r="B844" s="364"/>
      <c r="C844" s="402" t="s">
        <v>957</v>
      </c>
      <c r="D844" s="186"/>
      <c r="E844" s="409">
        <v>145.47684000000001</v>
      </c>
      <c r="F844" s="187"/>
      <c r="G844" s="187"/>
    </row>
    <row r="845" spans="1:7">
      <c r="A845" s="238">
        <v>136</v>
      </c>
      <c r="B845" s="362" t="s">
        <v>234</v>
      </c>
      <c r="C845" s="400" t="s">
        <v>415</v>
      </c>
      <c r="D845" s="363" t="s">
        <v>203</v>
      </c>
      <c r="E845" s="407">
        <v>0.73399999999999999</v>
      </c>
      <c r="F845" s="386"/>
      <c r="G845" s="386"/>
    </row>
    <row r="846" spans="1:7">
      <c r="A846" s="186"/>
      <c r="B846" s="364"/>
      <c r="C846" s="401" t="s">
        <v>557</v>
      </c>
      <c r="D846" s="186"/>
      <c r="E846" s="408"/>
      <c r="F846" s="187"/>
      <c r="G846" s="187"/>
    </row>
    <row r="847" spans="1:7">
      <c r="A847" s="186"/>
      <c r="B847" s="364"/>
      <c r="C847" s="402" t="s">
        <v>958</v>
      </c>
      <c r="D847" s="186"/>
      <c r="E847" s="409">
        <v>0.73399999999999999</v>
      </c>
      <c r="F847" s="187"/>
      <c r="G847" s="187"/>
    </row>
    <row r="848" spans="1:7">
      <c r="A848" s="387"/>
      <c r="B848" s="388" t="s">
        <v>195</v>
      </c>
      <c r="C848" s="389" t="s">
        <v>959</v>
      </c>
      <c r="D848" s="387"/>
      <c r="E848" s="411"/>
      <c r="F848" s="390">
        <v>0.73399999999999999</v>
      </c>
      <c r="G848" s="389"/>
    </row>
    <row r="849" spans="1:7">
      <c r="A849" s="174" t="s">
        <v>200</v>
      </c>
      <c r="B849" s="175">
        <v>7131</v>
      </c>
      <c r="C849" s="399" t="s">
        <v>960</v>
      </c>
      <c r="D849" s="186"/>
      <c r="E849" s="406"/>
      <c r="F849" s="385" t="s">
        <v>961</v>
      </c>
      <c r="G849" s="187"/>
    </row>
    <row r="850" spans="1:7">
      <c r="A850" s="238">
        <v>137</v>
      </c>
      <c r="B850" s="362" t="s">
        <v>59</v>
      </c>
      <c r="C850" s="400" t="s">
        <v>77</v>
      </c>
      <c r="D850" s="363" t="s">
        <v>201</v>
      </c>
      <c r="E850" s="407">
        <v>617.66237000000001</v>
      </c>
      <c r="F850" s="386">
        <v>0.27200000000000002</v>
      </c>
      <c r="G850" s="386"/>
    </row>
    <row r="851" spans="1:7">
      <c r="A851" s="186"/>
      <c r="B851" s="364"/>
      <c r="C851" s="403" t="s">
        <v>61</v>
      </c>
      <c r="D851" s="186"/>
      <c r="E851" s="406"/>
      <c r="F851" s="187"/>
      <c r="G851" s="187"/>
    </row>
    <row r="852" spans="1:7">
      <c r="A852" s="186"/>
      <c r="B852" s="364"/>
      <c r="C852" s="401" t="s">
        <v>844</v>
      </c>
      <c r="D852" s="186"/>
      <c r="E852" s="408"/>
      <c r="F852" s="187"/>
      <c r="G852" s="187"/>
    </row>
    <row r="853" spans="1:7">
      <c r="A853" s="186"/>
      <c r="B853" s="364"/>
      <c r="C853" s="402" t="s">
        <v>939</v>
      </c>
      <c r="D853" s="186"/>
      <c r="E853" s="410">
        <v>496.10237000000001</v>
      </c>
      <c r="F853" s="187"/>
      <c r="G853" s="187"/>
    </row>
    <row r="854" spans="1:7">
      <c r="A854" s="186"/>
      <c r="B854" s="364"/>
      <c r="C854" s="402" t="s">
        <v>962</v>
      </c>
      <c r="D854" s="186"/>
      <c r="E854" s="410">
        <v>16</v>
      </c>
      <c r="F854" s="187"/>
      <c r="G854" s="187"/>
    </row>
    <row r="855" spans="1:7">
      <c r="A855" s="186"/>
      <c r="B855" s="364"/>
      <c r="C855" s="402" t="s">
        <v>963</v>
      </c>
      <c r="D855" s="186"/>
      <c r="E855" s="410">
        <v>105.56</v>
      </c>
      <c r="F855" s="187"/>
      <c r="G855" s="187"/>
    </row>
    <row r="856" spans="1:7">
      <c r="A856" s="186"/>
      <c r="B856" s="364"/>
      <c r="C856" s="401" t="s">
        <v>938</v>
      </c>
      <c r="D856" s="186"/>
      <c r="E856" s="408">
        <v>617.66237000000001</v>
      </c>
      <c r="F856" s="187"/>
      <c r="G856" s="187"/>
    </row>
    <row r="857" spans="1:7">
      <c r="A857" s="238">
        <v>138</v>
      </c>
      <c r="B857" s="362" t="s">
        <v>78</v>
      </c>
      <c r="C857" s="400" t="s">
        <v>79</v>
      </c>
      <c r="D857" s="363" t="s">
        <v>201</v>
      </c>
      <c r="E857" s="407">
        <v>617.66237000000001</v>
      </c>
      <c r="F857" s="386">
        <v>4.54</v>
      </c>
      <c r="G857" s="386"/>
    </row>
    <row r="858" spans="1:7">
      <c r="A858" s="186"/>
      <c r="B858" s="364"/>
      <c r="C858" s="401" t="s">
        <v>844</v>
      </c>
      <c r="D858" s="186"/>
      <c r="E858" s="408"/>
      <c r="F858" s="187"/>
      <c r="G858" s="187"/>
    </row>
    <row r="859" spans="1:7">
      <c r="A859" s="186"/>
      <c r="B859" s="364"/>
      <c r="C859" s="402" t="s">
        <v>964</v>
      </c>
      <c r="D859" s="186"/>
      <c r="E859" s="409">
        <v>617.66237000000001</v>
      </c>
      <c r="F859" s="187"/>
      <c r="G859" s="187"/>
    </row>
    <row r="860" spans="1:7">
      <c r="A860" s="238">
        <v>139</v>
      </c>
      <c r="B860" s="362" t="s">
        <v>234</v>
      </c>
      <c r="C860" s="400" t="s">
        <v>695</v>
      </c>
      <c r="D860" s="363" t="s">
        <v>235</v>
      </c>
      <c r="E860" s="407"/>
      <c r="F860" s="386"/>
      <c r="G860" s="386"/>
    </row>
    <row r="861" spans="1:7">
      <c r="A861" s="387"/>
      <c r="B861" s="388" t="s">
        <v>195</v>
      </c>
      <c r="C861" s="389" t="s">
        <v>965</v>
      </c>
      <c r="D861" s="387"/>
      <c r="E861" s="411"/>
      <c r="F861" s="390">
        <v>4.8120000000000003</v>
      </c>
      <c r="G861" s="389"/>
    </row>
    <row r="862" spans="1:7">
      <c r="A862" s="174" t="s">
        <v>200</v>
      </c>
      <c r="B862" s="175">
        <v>721</v>
      </c>
      <c r="C862" s="399" t="s">
        <v>966</v>
      </c>
      <c r="D862" s="186"/>
      <c r="E862" s="406"/>
      <c r="F862" s="385" t="s">
        <v>967</v>
      </c>
      <c r="G862" s="187"/>
    </row>
    <row r="863" spans="1:7">
      <c r="A863" s="238">
        <v>140</v>
      </c>
      <c r="B863" s="362" t="s">
        <v>968</v>
      </c>
      <c r="C863" s="400" t="s">
        <v>969</v>
      </c>
      <c r="D863" s="363" t="s">
        <v>204</v>
      </c>
      <c r="E863" s="407">
        <v>1</v>
      </c>
      <c r="F863" s="386">
        <v>1E-3</v>
      </c>
      <c r="G863" s="386"/>
    </row>
    <row r="864" spans="1:7">
      <c r="A864" s="186"/>
      <c r="B864" s="364"/>
      <c r="C864" s="401" t="s">
        <v>561</v>
      </c>
      <c r="D864" s="186"/>
      <c r="E864" s="408"/>
      <c r="F864" s="187"/>
      <c r="G864" s="187"/>
    </row>
    <row r="865" spans="1:7">
      <c r="A865" s="186"/>
      <c r="B865" s="364"/>
      <c r="C865" s="402" t="s">
        <v>970</v>
      </c>
      <c r="D865" s="186"/>
      <c r="E865" s="409">
        <v>1</v>
      </c>
      <c r="F865" s="187"/>
      <c r="G865" s="187"/>
    </row>
    <row r="866" spans="1:7">
      <c r="A866" s="238">
        <v>141</v>
      </c>
      <c r="B866" s="362" t="s">
        <v>971</v>
      </c>
      <c r="C866" s="400" t="s">
        <v>972</v>
      </c>
      <c r="D866" s="363" t="s">
        <v>204</v>
      </c>
      <c r="E866" s="407">
        <v>1</v>
      </c>
      <c r="F866" s="386"/>
      <c r="G866" s="386">
        <v>0.03</v>
      </c>
    </row>
    <row r="867" spans="1:7">
      <c r="A867" s="186"/>
      <c r="B867" s="364"/>
      <c r="C867" s="401" t="s">
        <v>561</v>
      </c>
      <c r="D867" s="186"/>
      <c r="E867" s="408"/>
      <c r="F867" s="187"/>
      <c r="G867" s="187"/>
    </row>
    <row r="868" spans="1:7">
      <c r="A868" s="186"/>
      <c r="B868" s="364"/>
      <c r="C868" s="402" t="s">
        <v>914</v>
      </c>
      <c r="D868" s="186"/>
      <c r="E868" s="409">
        <v>1</v>
      </c>
      <c r="F868" s="187"/>
      <c r="G868" s="187"/>
    </row>
    <row r="869" spans="1:7">
      <c r="A869" s="238">
        <v>142</v>
      </c>
      <c r="B869" s="362" t="s">
        <v>973</v>
      </c>
      <c r="C869" s="400" t="s">
        <v>974</v>
      </c>
      <c r="D869" s="363" t="s">
        <v>204</v>
      </c>
      <c r="E869" s="407">
        <v>1</v>
      </c>
      <c r="F869" s="386">
        <v>2E-3</v>
      </c>
      <c r="G869" s="386"/>
    </row>
    <row r="870" spans="1:7">
      <c r="A870" s="186"/>
      <c r="B870" s="364"/>
      <c r="C870" s="401" t="s">
        <v>561</v>
      </c>
      <c r="D870" s="186"/>
      <c r="E870" s="408"/>
      <c r="F870" s="187"/>
      <c r="G870" s="187"/>
    </row>
    <row r="871" spans="1:7">
      <c r="A871" s="186"/>
      <c r="B871" s="364"/>
      <c r="C871" s="402" t="s">
        <v>970</v>
      </c>
      <c r="D871" s="186"/>
      <c r="E871" s="409">
        <v>1</v>
      </c>
      <c r="F871" s="187"/>
      <c r="G871" s="187"/>
    </row>
    <row r="872" spans="1:7">
      <c r="A872" s="238">
        <v>143</v>
      </c>
      <c r="B872" s="362" t="s">
        <v>975</v>
      </c>
      <c r="C872" s="400" t="s">
        <v>976</v>
      </c>
      <c r="D872" s="363" t="s">
        <v>204</v>
      </c>
      <c r="E872" s="407">
        <v>9</v>
      </c>
      <c r="F872" s="386">
        <v>0.23100000000000001</v>
      </c>
      <c r="G872" s="386"/>
    </row>
    <row r="873" spans="1:7">
      <c r="A873" s="186"/>
      <c r="B873" s="364"/>
      <c r="C873" s="401" t="s">
        <v>543</v>
      </c>
      <c r="D873" s="186"/>
      <c r="E873" s="408"/>
      <c r="F873" s="187"/>
      <c r="G873" s="187"/>
    </row>
    <row r="874" spans="1:7">
      <c r="A874" s="186"/>
      <c r="B874" s="364"/>
      <c r="C874" s="402" t="s">
        <v>977</v>
      </c>
      <c r="D874" s="186"/>
      <c r="E874" s="409">
        <v>3</v>
      </c>
      <c r="F874" s="187"/>
      <c r="G874" s="187"/>
    </row>
    <row r="875" spans="1:7">
      <c r="A875" s="186"/>
      <c r="B875" s="364"/>
      <c r="C875" s="401" t="s">
        <v>538</v>
      </c>
      <c r="D875" s="186"/>
      <c r="E875" s="408"/>
      <c r="F875" s="187"/>
      <c r="G875" s="187"/>
    </row>
    <row r="876" spans="1:7">
      <c r="A876" s="186"/>
      <c r="B876" s="364"/>
      <c r="C876" s="402" t="s">
        <v>609</v>
      </c>
      <c r="D876" s="186"/>
      <c r="E876" s="409">
        <v>6</v>
      </c>
      <c r="F876" s="187"/>
      <c r="G876" s="187"/>
    </row>
    <row r="877" spans="1:7">
      <c r="A877" s="238">
        <v>144</v>
      </c>
      <c r="B877" s="362" t="s">
        <v>978</v>
      </c>
      <c r="C877" s="400" t="s">
        <v>979</v>
      </c>
      <c r="D877" s="363" t="s">
        <v>204</v>
      </c>
      <c r="E877" s="407">
        <v>9</v>
      </c>
      <c r="F877" s="386"/>
      <c r="G877" s="386">
        <v>0.22500000000000001</v>
      </c>
    </row>
    <row r="878" spans="1:7">
      <c r="A878" s="186"/>
      <c r="B878" s="364"/>
      <c r="C878" s="401" t="s">
        <v>543</v>
      </c>
      <c r="D878" s="186"/>
      <c r="E878" s="408"/>
      <c r="F878" s="187"/>
      <c r="G878" s="187"/>
    </row>
    <row r="879" spans="1:7">
      <c r="A879" s="186"/>
      <c r="B879" s="364"/>
      <c r="C879" s="402" t="s">
        <v>612</v>
      </c>
      <c r="D879" s="186"/>
      <c r="E879" s="409">
        <v>3</v>
      </c>
      <c r="F879" s="187"/>
      <c r="G879" s="187"/>
    </row>
    <row r="880" spans="1:7">
      <c r="A880" s="186"/>
      <c r="B880" s="364"/>
      <c r="C880" s="401" t="s">
        <v>538</v>
      </c>
      <c r="D880" s="186"/>
      <c r="E880" s="408"/>
      <c r="F880" s="187"/>
      <c r="G880" s="187"/>
    </row>
    <row r="881" spans="1:7">
      <c r="A881" s="186"/>
      <c r="B881" s="364"/>
      <c r="C881" s="402" t="s">
        <v>609</v>
      </c>
      <c r="D881" s="186"/>
      <c r="E881" s="409">
        <v>6</v>
      </c>
      <c r="F881" s="187"/>
      <c r="G881" s="187"/>
    </row>
    <row r="882" spans="1:7">
      <c r="A882" s="238">
        <v>145</v>
      </c>
      <c r="B882" s="362" t="s">
        <v>980</v>
      </c>
      <c r="C882" s="400" t="s">
        <v>981</v>
      </c>
      <c r="D882" s="363" t="s">
        <v>203</v>
      </c>
      <c r="E882" s="407">
        <v>0.23400000000000001</v>
      </c>
      <c r="F882" s="386"/>
      <c r="G882" s="386"/>
    </row>
    <row r="883" spans="1:7">
      <c r="A883" s="186"/>
      <c r="B883" s="364"/>
      <c r="C883" s="401" t="s">
        <v>557</v>
      </c>
      <c r="D883" s="186"/>
      <c r="E883" s="408"/>
      <c r="F883" s="187"/>
      <c r="G883" s="187"/>
    </row>
    <row r="884" spans="1:7">
      <c r="A884" s="186"/>
      <c r="B884" s="364"/>
      <c r="C884" s="402" t="s">
        <v>982</v>
      </c>
      <c r="D884" s="186"/>
      <c r="E884" s="409">
        <v>0.23400000000000001</v>
      </c>
      <c r="F884" s="187"/>
      <c r="G884" s="187"/>
    </row>
    <row r="885" spans="1:7">
      <c r="A885" s="387"/>
      <c r="B885" s="388" t="s">
        <v>195</v>
      </c>
      <c r="C885" s="389" t="s">
        <v>983</v>
      </c>
      <c r="D885" s="387"/>
      <c r="E885" s="411"/>
      <c r="F885" s="390">
        <v>0.23400000000000001</v>
      </c>
      <c r="G885" s="390">
        <v>0.255</v>
      </c>
    </row>
    <row r="886" spans="1:7">
      <c r="A886" s="174" t="s">
        <v>200</v>
      </c>
      <c r="B886" s="175">
        <v>762</v>
      </c>
      <c r="C886" s="399" t="s">
        <v>984</v>
      </c>
      <c r="D886" s="186"/>
      <c r="E886" s="406"/>
      <c r="F886" s="385" t="s">
        <v>985</v>
      </c>
      <c r="G886" s="187"/>
    </row>
    <row r="887" spans="1:7">
      <c r="A887" s="238">
        <v>146</v>
      </c>
      <c r="B887" s="362" t="s">
        <v>416</v>
      </c>
      <c r="C887" s="400" t="s">
        <v>417</v>
      </c>
      <c r="D887" s="363" t="s">
        <v>201</v>
      </c>
      <c r="E887" s="407">
        <v>9</v>
      </c>
      <c r="F887" s="386">
        <v>0.161</v>
      </c>
      <c r="G887" s="386"/>
    </row>
    <row r="888" spans="1:7">
      <c r="A888" s="186"/>
      <c r="B888" s="364"/>
      <c r="C888" s="401" t="s">
        <v>986</v>
      </c>
      <c r="D888" s="186"/>
      <c r="E888" s="408"/>
      <c r="F888" s="187"/>
      <c r="G888" s="187"/>
    </row>
    <row r="889" spans="1:7">
      <c r="A889" s="186"/>
      <c r="B889" s="364"/>
      <c r="C889" s="402" t="s">
        <v>987</v>
      </c>
      <c r="D889" s="186"/>
      <c r="E889" s="409">
        <v>9</v>
      </c>
      <c r="F889" s="187"/>
      <c r="G889" s="187"/>
    </row>
    <row r="890" spans="1:7">
      <c r="A890" s="238">
        <v>147</v>
      </c>
      <c r="B890" s="362">
        <v>605150090</v>
      </c>
      <c r="C890" s="400" t="s">
        <v>85</v>
      </c>
      <c r="D890" s="363" t="s">
        <v>205</v>
      </c>
      <c r="E890" s="407">
        <v>6.0553400000000002</v>
      </c>
      <c r="F890" s="386">
        <v>3.33</v>
      </c>
      <c r="G890" s="386"/>
    </row>
    <row r="891" spans="1:7">
      <c r="A891" s="186"/>
      <c r="B891" s="364"/>
      <c r="C891" s="401" t="s">
        <v>659</v>
      </c>
      <c r="D891" s="186"/>
      <c r="E891" s="408"/>
      <c r="F891" s="187"/>
      <c r="G891" s="187"/>
    </row>
    <row r="892" spans="1:7">
      <c r="A892" s="186"/>
      <c r="B892" s="364"/>
      <c r="C892" s="402" t="s">
        <v>988</v>
      </c>
      <c r="D892" s="186"/>
      <c r="E892" s="409">
        <v>6.0553400000000002</v>
      </c>
      <c r="F892" s="187"/>
      <c r="G892" s="187"/>
    </row>
    <row r="893" spans="1:7">
      <c r="A893" s="238">
        <v>148</v>
      </c>
      <c r="B893" s="362" t="s">
        <v>80</v>
      </c>
      <c r="C893" s="400" t="s">
        <v>81</v>
      </c>
      <c r="D893" s="363" t="s">
        <v>202</v>
      </c>
      <c r="E893" s="407">
        <v>688.10667000000001</v>
      </c>
      <c r="F893" s="386">
        <v>0.13100000000000001</v>
      </c>
      <c r="G893" s="386"/>
    </row>
    <row r="894" spans="1:7">
      <c r="A894" s="186"/>
      <c r="B894" s="364"/>
      <c r="C894" s="403" t="s">
        <v>82</v>
      </c>
      <c r="D894" s="186"/>
      <c r="E894" s="406"/>
      <c r="F894" s="187"/>
      <c r="G894" s="187"/>
    </row>
    <row r="895" spans="1:7">
      <c r="A895" s="186"/>
      <c r="B895" s="364"/>
      <c r="C895" s="401" t="s">
        <v>659</v>
      </c>
      <c r="D895" s="186"/>
      <c r="E895" s="408"/>
      <c r="F895" s="187"/>
      <c r="G895" s="187"/>
    </row>
    <row r="896" spans="1:7">
      <c r="A896" s="186"/>
      <c r="B896" s="364"/>
      <c r="C896" s="402" t="s">
        <v>989</v>
      </c>
      <c r="D896" s="186"/>
      <c r="E896" s="409">
        <v>688.10667000000001</v>
      </c>
      <c r="F896" s="187"/>
      <c r="G896" s="187"/>
    </row>
    <row r="897" spans="1:7">
      <c r="A897" s="238">
        <v>149</v>
      </c>
      <c r="B897" s="362" t="s">
        <v>418</v>
      </c>
      <c r="C897" s="400" t="s">
        <v>419</v>
      </c>
      <c r="D897" s="363" t="s">
        <v>201</v>
      </c>
      <c r="E897" s="407">
        <v>6</v>
      </c>
      <c r="F897" s="386">
        <v>9.1999999999999998E-2</v>
      </c>
      <c r="G897" s="386"/>
    </row>
    <row r="898" spans="1:7">
      <c r="A898" s="186"/>
      <c r="B898" s="364"/>
      <c r="C898" s="401" t="s">
        <v>986</v>
      </c>
      <c r="D898" s="186"/>
      <c r="E898" s="408"/>
      <c r="F898" s="187"/>
      <c r="G898" s="187"/>
    </row>
    <row r="899" spans="1:7">
      <c r="A899" s="186"/>
      <c r="B899" s="364"/>
      <c r="C899" s="402" t="s">
        <v>990</v>
      </c>
      <c r="D899" s="186"/>
      <c r="E899" s="409">
        <v>6</v>
      </c>
      <c r="F899" s="187"/>
      <c r="G899" s="187"/>
    </row>
    <row r="900" spans="1:7">
      <c r="A900" s="238">
        <v>150</v>
      </c>
      <c r="B900" s="362" t="s">
        <v>420</v>
      </c>
      <c r="C900" s="400" t="s">
        <v>421</v>
      </c>
      <c r="D900" s="363" t="s">
        <v>201</v>
      </c>
      <c r="E900" s="407">
        <v>15</v>
      </c>
      <c r="F900" s="386">
        <v>2E-3</v>
      </c>
      <c r="G900" s="386">
        <v>0.21</v>
      </c>
    </row>
    <row r="901" spans="1:7">
      <c r="A901" s="186"/>
      <c r="B901" s="364"/>
      <c r="C901" s="401" t="s">
        <v>986</v>
      </c>
      <c r="D901" s="186"/>
      <c r="E901" s="408"/>
      <c r="F901" s="187"/>
      <c r="G901" s="187"/>
    </row>
    <row r="902" spans="1:7">
      <c r="A902" s="186"/>
      <c r="B902" s="364"/>
      <c r="C902" s="402" t="s">
        <v>991</v>
      </c>
      <c r="D902" s="186"/>
      <c r="E902" s="409">
        <v>15</v>
      </c>
      <c r="F902" s="187"/>
      <c r="G902" s="187"/>
    </row>
    <row r="903" spans="1:7">
      <c r="A903" s="238">
        <v>151</v>
      </c>
      <c r="B903" s="362" t="s">
        <v>422</v>
      </c>
      <c r="C903" s="400" t="s">
        <v>423</v>
      </c>
      <c r="D903" s="363" t="s">
        <v>201</v>
      </c>
      <c r="E903" s="407">
        <v>8.484</v>
      </c>
      <c r="F903" s="386">
        <v>0.128</v>
      </c>
      <c r="G903" s="386"/>
    </row>
    <row r="904" spans="1:7">
      <c r="A904" s="186"/>
      <c r="B904" s="364"/>
      <c r="C904" s="401" t="s">
        <v>986</v>
      </c>
      <c r="D904" s="186"/>
      <c r="E904" s="408"/>
      <c r="F904" s="187"/>
      <c r="G904" s="187"/>
    </row>
    <row r="905" spans="1:7">
      <c r="A905" s="186"/>
      <c r="B905" s="364"/>
      <c r="C905" s="402" t="s">
        <v>992</v>
      </c>
      <c r="D905" s="186"/>
      <c r="E905" s="409">
        <v>8.484</v>
      </c>
      <c r="F905" s="187"/>
      <c r="G905" s="187"/>
    </row>
    <row r="906" spans="1:7">
      <c r="A906" s="238">
        <v>152</v>
      </c>
      <c r="B906" s="362" t="s">
        <v>424</v>
      </c>
      <c r="C906" s="400" t="s">
        <v>425</v>
      </c>
      <c r="D906" s="363" t="s">
        <v>201</v>
      </c>
      <c r="E906" s="407">
        <v>8.484</v>
      </c>
      <c r="F906" s="386"/>
      <c r="G906" s="386">
        <v>0.127</v>
      </c>
    </row>
    <row r="907" spans="1:7">
      <c r="A907" s="186"/>
      <c r="B907" s="364"/>
      <c r="C907" s="401" t="s">
        <v>986</v>
      </c>
      <c r="D907" s="186"/>
      <c r="E907" s="408"/>
      <c r="F907" s="187"/>
      <c r="G907" s="187"/>
    </row>
    <row r="908" spans="1:7">
      <c r="A908" s="186"/>
      <c r="B908" s="364"/>
      <c r="C908" s="402" t="s">
        <v>993</v>
      </c>
      <c r="D908" s="186"/>
      <c r="E908" s="409">
        <v>8.484</v>
      </c>
      <c r="F908" s="187"/>
      <c r="G908" s="187"/>
    </row>
    <row r="909" spans="1:7">
      <c r="A909" s="238">
        <v>153</v>
      </c>
      <c r="B909" s="362" t="s">
        <v>426</v>
      </c>
      <c r="C909" s="400" t="s">
        <v>427</v>
      </c>
      <c r="D909" s="363" t="s">
        <v>201</v>
      </c>
      <c r="E909" s="407">
        <v>6.05</v>
      </c>
      <c r="F909" s="386">
        <v>1E-3</v>
      </c>
      <c r="G909" s="386"/>
    </row>
    <row r="910" spans="1:7">
      <c r="A910" s="186"/>
      <c r="B910" s="364"/>
      <c r="C910" s="403" t="s">
        <v>428</v>
      </c>
      <c r="D910" s="186"/>
      <c r="E910" s="406"/>
      <c r="F910" s="187"/>
      <c r="G910" s="187"/>
    </row>
    <row r="911" spans="1:7">
      <c r="A911" s="186"/>
      <c r="B911" s="364"/>
      <c r="C911" s="401" t="s">
        <v>1082</v>
      </c>
      <c r="D911" s="186"/>
      <c r="E911" s="408"/>
      <c r="F911" s="187"/>
      <c r="G911" s="187"/>
    </row>
    <row r="912" spans="1:7">
      <c r="A912" s="186"/>
      <c r="B912" s="364"/>
      <c r="C912" s="402" t="s">
        <v>994</v>
      </c>
      <c r="D912" s="186"/>
      <c r="E912" s="409">
        <v>2.42</v>
      </c>
      <c r="F912" s="187"/>
      <c r="G912" s="187"/>
    </row>
    <row r="913" spans="1:7">
      <c r="A913" s="186"/>
      <c r="B913" s="364"/>
      <c r="C913" s="401" t="s">
        <v>844</v>
      </c>
      <c r="D913" s="186"/>
      <c r="E913" s="408"/>
      <c r="F913" s="187"/>
      <c r="G913" s="187"/>
    </row>
    <row r="914" spans="1:7">
      <c r="A914" s="186"/>
      <c r="B914" s="364"/>
      <c r="C914" s="402" t="s">
        <v>995</v>
      </c>
      <c r="D914" s="186"/>
      <c r="E914" s="409">
        <v>3.63</v>
      </c>
      <c r="F914" s="187"/>
      <c r="G914" s="187"/>
    </row>
    <row r="915" spans="1:7">
      <c r="A915" s="238">
        <v>154</v>
      </c>
      <c r="B915" s="362" t="s">
        <v>429</v>
      </c>
      <c r="C915" s="400" t="s">
        <v>430</v>
      </c>
      <c r="D915" s="363" t="s">
        <v>201</v>
      </c>
      <c r="E915" s="407">
        <v>588.81600000000003</v>
      </c>
      <c r="F915" s="386">
        <v>4.5279999999999996</v>
      </c>
      <c r="G915" s="386"/>
    </row>
    <row r="916" spans="1:7">
      <c r="A916" s="186"/>
      <c r="B916" s="364"/>
      <c r="C916" s="403" t="s">
        <v>431</v>
      </c>
      <c r="D916" s="186"/>
      <c r="E916" s="406"/>
      <c r="F916" s="187"/>
      <c r="G916" s="187"/>
    </row>
    <row r="917" spans="1:7">
      <c r="A917" s="186"/>
      <c r="B917" s="364"/>
      <c r="C917" s="401" t="s">
        <v>1082</v>
      </c>
      <c r="D917" s="186"/>
      <c r="E917" s="408"/>
      <c r="F917" s="187"/>
      <c r="G917" s="187"/>
    </row>
    <row r="918" spans="1:7">
      <c r="A918" s="186"/>
      <c r="B918" s="364"/>
      <c r="C918" s="402" t="s">
        <v>996</v>
      </c>
      <c r="D918" s="186"/>
      <c r="E918" s="409">
        <v>588.81600000000003</v>
      </c>
      <c r="F918" s="187"/>
      <c r="G918" s="187"/>
    </row>
    <row r="919" spans="1:7">
      <c r="A919" s="238">
        <v>155</v>
      </c>
      <c r="B919" s="362" t="s">
        <v>432</v>
      </c>
      <c r="C919" s="400" t="s">
        <v>433</v>
      </c>
      <c r="D919" s="363" t="s">
        <v>201</v>
      </c>
      <c r="E919" s="407">
        <v>9.1374999999999993</v>
      </c>
      <c r="F919" s="386">
        <v>0.13100000000000001</v>
      </c>
      <c r="G919" s="386"/>
    </row>
    <row r="920" spans="1:7">
      <c r="A920" s="186"/>
      <c r="B920" s="364"/>
      <c r="C920" s="403" t="s">
        <v>434</v>
      </c>
      <c r="D920" s="186"/>
      <c r="E920" s="406"/>
      <c r="F920" s="187"/>
      <c r="G920" s="187"/>
    </row>
    <row r="921" spans="1:7">
      <c r="A921" s="186"/>
      <c r="B921" s="364"/>
      <c r="C921" s="401" t="s">
        <v>1082</v>
      </c>
      <c r="D921" s="186"/>
      <c r="E921" s="408"/>
      <c r="F921" s="187"/>
      <c r="G921" s="187"/>
    </row>
    <row r="922" spans="1:7">
      <c r="A922" s="186"/>
      <c r="B922" s="364"/>
      <c r="C922" s="402" t="s">
        <v>997</v>
      </c>
      <c r="D922" s="186"/>
      <c r="E922" s="409">
        <v>3.6549999999999998</v>
      </c>
      <c r="F922" s="187"/>
      <c r="G922" s="187"/>
    </row>
    <row r="923" spans="1:7">
      <c r="A923" s="186"/>
      <c r="B923" s="364"/>
      <c r="C923" s="401" t="s">
        <v>844</v>
      </c>
      <c r="D923" s="186"/>
      <c r="E923" s="408"/>
      <c r="F923" s="187"/>
      <c r="G923" s="187"/>
    </row>
    <row r="924" spans="1:7">
      <c r="A924" s="186"/>
      <c r="B924" s="364"/>
      <c r="C924" s="402" t="s">
        <v>998</v>
      </c>
      <c r="D924" s="186"/>
      <c r="E924" s="409">
        <v>5.4824999999999999</v>
      </c>
      <c r="F924" s="187"/>
      <c r="G924" s="187"/>
    </row>
    <row r="925" spans="1:7">
      <c r="A925" s="238">
        <v>156</v>
      </c>
      <c r="B925" s="362" t="s">
        <v>435</v>
      </c>
      <c r="C925" s="400" t="s">
        <v>436</v>
      </c>
      <c r="D925" s="363" t="s">
        <v>205</v>
      </c>
      <c r="E925" s="407">
        <v>11.8</v>
      </c>
      <c r="F925" s="386">
        <v>0.3</v>
      </c>
      <c r="G925" s="386"/>
    </row>
    <row r="926" spans="1:7">
      <c r="A926" s="186"/>
      <c r="B926" s="364"/>
      <c r="C926" s="401" t="s">
        <v>1082</v>
      </c>
      <c r="D926" s="186"/>
      <c r="E926" s="408"/>
      <c r="F926" s="187"/>
      <c r="G926" s="187"/>
    </row>
    <row r="927" spans="1:7">
      <c r="A927" s="186"/>
      <c r="B927" s="364"/>
      <c r="C927" s="402" t="s">
        <v>999</v>
      </c>
      <c r="D927" s="186"/>
      <c r="E927" s="409">
        <v>11.8</v>
      </c>
      <c r="F927" s="187"/>
      <c r="G927" s="187"/>
    </row>
    <row r="928" spans="1:7">
      <c r="A928" s="238">
        <v>157</v>
      </c>
      <c r="B928" s="362" t="s">
        <v>437</v>
      </c>
      <c r="C928" s="400" t="s">
        <v>438</v>
      </c>
      <c r="D928" s="363" t="s">
        <v>201</v>
      </c>
      <c r="E928" s="407">
        <v>37.4</v>
      </c>
      <c r="F928" s="386">
        <v>0.58299999999999996</v>
      </c>
      <c r="G928" s="386"/>
    </row>
    <row r="929" spans="1:7">
      <c r="A929" s="186"/>
      <c r="B929" s="364"/>
      <c r="C929" s="401" t="s">
        <v>844</v>
      </c>
      <c r="D929" s="186"/>
      <c r="E929" s="408"/>
      <c r="F929" s="187"/>
      <c r="G929" s="187"/>
    </row>
    <row r="930" spans="1:7">
      <c r="A930" s="186"/>
      <c r="B930" s="364"/>
      <c r="C930" s="402" t="s">
        <v>1000</v>
      </c>
      <c r="D930" s="186"/>
      <c r="E930" s="409">
        <v>37.4</v>
      </c>
      <c r="F930" s="187"/>
      <c r="G930" s="187"/>
    </row>
    <row r="931" spans="1:7">
      <c r="A931" s="238">
        <v>158</v>
      </c>
      <c r="B931" s="362" t="s">
        <v>83</v>
      </c>
      <c r="C931" s="400" t="s">
        <v>84</v>
      </c>
      <c r="D931" s="363" t="s">
        <v>201</v>
      </c>
      <c r="E931" s="407">
        <v>193.53</v>
      </c>
      <c r="F931" s="386">
        <v>3.9710000000000001</v>
      </c>
      <c r="G931" s="386"/>
    </row>
    <row r="932" spans="1:7">
      <c r="A932" s="186"/>
      <c r="B932" s="364"/>
      <c r="C932" s="401" t="s">
        <v>659</v>
      </c>
      <c r="D932" s="186"/>
      <c r="E932" s="408"/>
      <c r="F932" s="187"/>
      <c r="G932" s="187"/>
    </row>
    <row r="933" spans="1:7">
      <c r="A933" s="186"/>
      <c r="B933" s="364"/>
      <c r="C933" s="402" t="s">
        <v>1001</v>
      </c>
      <c r="D933" s="186"/>
      <c r="E933" s="409">
        <v>193.53</v>
      </c>
      <c r="F933" s="187"/>
      <c r="G933" s="187"/>
    </row>
    <row r="934" spans="1:7">
      <c r="A934" s="238">
        <v>159</v>
      </c>
      <c r="B934" s="362" t="s">
        <v>439</v>
      </c>
      <c r="C934" s="400" t="s">
        <v>440</v>
      </c>
      <c r="D934" s="363" t="s">
        <v>202</v>
      </c>
      <c r="E934" s="407">
        <v>51.4</v>
      </c>
      <c r="F934" s="386">
        <v>8.0000000000000002E-3</v>
      </c>
      <c r="G934" s="386">
        <v>0.308</v>
      </c>
    </row>
    <row r="935" spans="1:7">
      <c r="A935" s="186"/>
      <c r="B935" s="364"/>
      <c r="C935" s="403" t="s">
        <v>441</v>
      </c>
      <c r="D935" s="186"/>
      <c r="E935" s="406"/>
      <c r="F935" s="187"/>
      <c r="G935" s="187"/>
    </row>
    <row r="936" spans="1:7">
      <c r="A936" s="186"/>
      <c r="B936" s="364"/>
      <c r="C936" s="401" t="s">
        <v>986</v>
      </c>
      <c r="D936" s="186"/>
      <c r="E936" s="408"/>
      <c r="F936" s="187"/>
      <c r="G936" s="187"/>
    </row>
    <row r="937" spans="1:7">
      <c r="A937" s="186"/>
      <c r="B937" s="364"/>
      <c r="C937" s="402" t="s">
        <v>1002</v>
      </c>
      <c r="D937" s="186"/>
      <c r="E937" s="409">
        <v>51.4</v>
      </c>
      <c r="F937" s="187"/>
      <c r="G937" s="187"/>
    </row>
    <row r="938" spans="1:7">
      <c r="A938" s="238">
        <v>160</v>
      </c>
      <c r="B938" s="362" t="s">
        <v>442</v>
      </c>
      <c r="C938" s="400" t="s">
        <v>443</v>
      </c>
      <c r="D938" s="363" t="s">
        <v>202</v>
      </c>
      <c r="E938" s="407">
        <v>51.4</v>
      </c>
      <c r="F938" s="386">
        <v>0.55500000000000005</v>
      </c>
      <c r="G938" s="386"/>
    </row>
    <row r="939" spans="1:7">
      <c r="A939" s="186"/>
      <c r="B939" s="364"/>
      <c r="C939" s="401" t="s">
        <v>986</v>
      </c>
      <c r="D939" s="186"/>
      <c r="E939" s="408"/>
      <c r="F939" s="187"/>
      <c r="G939" s="187"/>
    </row>
    <row r="940" spans="1:7">
      <c r="A940" s="186"/>
      <c r="B940" s="364"/>
      <c r="C940" s="402" t="s">
        <v>1003</v>
      </c>
      <c r="D940" s="186"/>
      <c r="E940" s="409">
        <v>51.4</v>
      </c>
      <c r="F940" s="187"/>
      <c r="G940" s="187"/>
    </row>
    <row r="941" spans="1:7">
      <c r="A941" s="238">
        <v>161</v>
      </c>
      <c r="B941" s="362" t="s">
        <v>444</v>
      </c>
      <c r="C941" s="400" t="s">
        <v>445</v>
      </c>
      <c r="D941" s="363" t="s">
        <v>201</v>
      </c>
      <c r="E941" s="407">
        <v>7.43</v>
      </c>
      <c r="F941" s="386">
        <v>1E-3</v>
      </c>
      <c r="G941" s="386"/>
    </row>
    <row r="942" spans="1:7">
      <c r="A942" s="186"/>
      <c r="B942" s="364"/>
      <c r="C942" s="403" t="s">
        <v>446</v>
      </c>
      <c r="D942" s="186"/>
      <c r="E942" s="406"/>
      <c r="F942" s="187"/>
      <c r="G942" s="187"/>
    </row>
    <row r="943" spans="1:7">
      <c r="A943" s="186"/>
      <c r="B943" s="364"/>
      <c r="C943" s="401" t="s">
        <v>659</v>
      </c>
      <c r="D943" s="186"/>
      <c r="E943" s="408"/>
      <c r="F943" s="187"/>
      <c r="G943" s="187"/>
    </row>
    <row r="944" spans="1:7">
      <c r="A944" s="186"/>
      <c r="B944" s="364"/>
      <c r="C944" s="402" t="s">
        <v>1004</v>
      </c>
      <c r="D944" s="186"/>
      <c r="E944" s="409">
        <v>7.43</v>
      </c>
      <c r="F944" s="187"/>
      <c r="G944" s="187"/>
    </row>
    <row r="945" spans="1:7">
      <c r="A945" s="238">
        <v>162</v>
      </c>
      <c r="B945" s="362" t="s">
        <v>447</v>
      </c>
      <c r="C945" s="400" t="s">
        <v>448</v>
      </c>
      <c r="D945" s="363" t="s">
        <v>201</v>
      </c>
      <c r="E945" s="407">
        <v>7.43</v>
      </c>
      <c r="F945" s="386">
        <v>0.152</v>
      </c>
      <c r="G945" s="386"/>
    </row>
    <row r="946" spans="1:7">
      <c r="A946" s="186"/>
      <c r="B946" s="364"/>
      <c r="C946" s="401" t="s">
        <v>659</v>
      </c>
      <c r="D946" s="186"/>
      <c r="E946" s="408"/>
      <c r="F946" s="187"/>
      <c r="G946" s="187"/>
    </row>
    <row r="947" spans="1:7">
      <c r="A947" s="186"/>
      <c r="B947" s="364"/>
      <c r="C947" s="402" t="s">
        <v>1004</v>
      </c>
      <c r="D947" s="186"/>
      <c r="E947" s="409">
        <v>7.43</v>
      </c>
      <c r="F947" s="187"/>
      <c r="G947" s="187"/>
    </row>
    <row r="948" spans="1:7">
      <c r="A948" s="238">
        <v>163</v>
      </c>
      <c r="B948" s="362" t="s">
        <v>449</v>
      </c>
      <c r="C948" s="400" t="s">
        <v>450</v>
      </c>
      <c r="D948" s="363" t="s">
        <v>201</v>
      </c>
      <c r="E948" s="407">
        <v>22.5</v>
      </c>
      <c r="F948" s="386">
        <v>8.9999999999999993E-3</v>
      </c>
      <c r="G948" s="386"/>
    </row>
    <row r="949" spans="1:7">
      <c r="A949" s="186"/>
      <c r="B949" s="364"/>
      <c r="C949" s="401" t="s">
        <v>986</v>
      </c>
      <c r="D949" s="186"/>
      <c r="E949" s="408"/>
      <c r="F949" s="187"/>
      <c r="G949" s="187"/>
    </row>
    <row r="950" spans="1:7">
      <c r="A950" s="186"/>
      <c r="B950" s="364"/>
      <c r="C950" s="402" t="s">
        <v>1005</v>
      </c>
      <c r="D950" s="186"/>
      <c r="E950" s="409">
        <v>22.5</v>
      </c>
      <c r="F950" s="187"/>
      <c r="G950" s="187"/>
    </row>
    <row r="951" spans="1:7">
      <c r="A951" s="238">
        <v>164</v>
      </c>
      <c r="B951" s="362" t="s">
        <v>451</v>
      </c>
      <c r="C951" s="400" t="s">
        <v>452</v>
      </c>
      <c r="D951" s="363" t="s">
        <v>201</v>
      </c>
      <c r="E951" s="407">
        <v>79.27</v>
      </c>
      <c r="F951" s="386">
        <v>4.0000000000000001E-3</v>
      </c>
      <c r="G951" s="386"/>
    </row>
    <row r="952" spans="1:7">
      <c r="A952" s="186"/>
      <c r="B952" s="364"/>
      <c r="C952" s="401" t="s">
        <v>986</v>
      </c>
      <c r="D952" s="186"/>
      <c r="E952" s="408"/>
      <c r="F952" s="187"/>
      <c r="G952" s="187"/>
    </row>
    <row r="953" spans="1:7">
      <c r="A953" s="186"/>
      <c r="B953" s="364"/>
      <c r="C953" s="402" t="s">
        <v>1006</v>
      </c>
      <c r="D953" s="186"/>
      <c r="E953" s="409">
        <v>79.27</v>
      </c>
      <c r="F953" s="187"/>
      <c r="G953" s="187"/>
    </row>
    <row r="954" spans="1:7">
      <c r="A954" s="238">
        <v>165</v>
      </c>
      <c r="B954" s="362" t="s">
        <v>236</v>
      </c>
      <c r="C954" s="400" t="s">
        <v>453</v>
      </c>
      <c r="D954" s="363" t="s">
        <v>203</v>
      </c>
      <c r="E954" s="407">
        <v>14.805</v>
      </c>
      <c r="F954" s="386"/>
      <c r="G954" s="386"/>
    </row>
    <row r="955" spans="1:7">
      <c r="A955" s="186"/>
      <c r="B955" s="364"/>
      <c r="C955" s="401" t="s">
        <v>557</v>
      </c>
      <c r="D955" s="186"/>
      <c r="E955" s="408"/>
      <c r="F955" s="187"/>
      <c r="G955" s="187"/>
    </row>
    <row r="956" spans="1:7">
      <c r="A956" s="186"/>
      <c r="B956" s="364"/>
      <c r="C956" s="402" t="s">
        <v>1007</v>
      </c>
      <c r="D956" s="186"/>
      <c r="E956" s="409">
        <v>14.805</v>
      </c>
      <c r="F956" s="187"/>
      <c r="G956" s="187"/>
    </row>
    <row r="957" spans="1:7">
      <c r="A957" s="387"/>
      <c r="B957" s="388" t="s">
        <v>195</v>
      </c>
      <c r="C957" s="389" t="s">
        <v>1008</v>
      </c>
      <c r="D957" s="387"/>
      <c r="E957" s="411"/>
      <c r="F957" s="390">
        <v>14.086999999999998</v>
      </c>
      <c r="G957" s="390">
        <v>0.64500000000000002</v>
      </c>
    </row>
    <row r="958" spans="1:7">
      <c r="A958" s="174" t="s">
        <v>200</v>
      </c>
      <c r="B958" s="175">
        <v>764</v>
      </c>
      <c r="C958" s="399" t="s">
        <v>1009</v>
      </c>
      <c r="D958" s="186"/>
      <c r="E958" s="406"/>
      <c r="F958" s="385" t="s">
        <v>1010</v>
      </c>
      <c r="G958" s="187"/>
    </row>
    <row r="959" spans="1:7">
      <c r="A959" s="238">
        <v>166</v>
      </c>
      <c r="B959" s="362" t="s">
        <v>13</v>
      </c>
      <c r="C959" s="400" t="s">
        <v>454</v>
      </c>
      <c r="D959" s="363" t="s">
        <v>202</v>
      </c>
      <c r="E959" s="407">
        <v>35.4</v>
      </c>
      <c r="F959" s="386">
        <v>7.3999999999999996E-2</v>
      </c>
      <c r="G959" s="386"/>
    </row>
    <row r="960" spans="1:7">
      <c r="A960" s="186"/>
      <c r="B960" s="364"/>
      <c r="C960" s="403" t="s">
        <v>455</v>
      </c>
      <c r="D960" s="186"/>
      <c r="E960" s="406"/>
      <c r="F960" s="187"/>
      <c r="G960" s="187"/>
    </row>
    <row r="961" spans="1:7">
      <c r="A961" s="186"/>
      <c r="B961" s="364"/>
      <c r="C961" s="401" t="s">
        <v>1082</v>
      </c>
      <c r="D961" s="186"/>
      <c r="E961" s="408"/>
      <c r="F961" s="187"/>
      <c r="G961" s="187"/>
    </row>
    <row r="962" spans="1:7">
      <c r="A962" s="186"/>
      <c r="B962" s="364"/>
      <c r="C962" s="402" t="s">
        <v>1011</v>
      </c>
      <c r="D962" s="186"/>
      <c r="E962" s="409">
        <v>35.4</v>
      </c>
      <c r="F962" s="187"/>
      <c r="G962" s="187"/>
    </row>
    <row r="963" spans="1:7">
      <c r="A963" s="238">
        <v>167</v>
      </c>
      <c r="B963" s="362" t="s">
        <v>456</v>
      </c>
      <c r="C963" s="400" t="s">
        <v>457</v>
      </c>
      <c r="D963" s="363" t="s">
        <v>202</v>
      </c>
      <c r="E963" s="407">
        <v>29.9</v>
      </c>
      <c r="F963" s="386">
        <v>0.12</v>
      </c>
      <c r="G963" s="386"/>
    </row>
    <row r="964" spans="1:7">
      <c r="A964" s="186"/>
      <c r="B964" s="364"/>
      <c r="C964" s="403" t="s">
        <v>458</v>
      </c>
      <c r="D964" s="186"/>
      <c r="E964" s="406"/>
      <c r="F964" s="187"/>
      <c r="G964" s="187"/>
    </row>
    <row r="965" spans="1:7">
      <c r="A965" s="186"/>
      <c r="B965" s="364"/>
      <c r="C965" s="401" t="s">
        <v>557</v>
      </c>
      <c r="D965" s="186"/>
      <c r="E965" s="408"/>
      <c r="F965" s="187"/>
      <c r="G965" s="187"/>
    </row>
    <row r="966" spans="1:7">
      <c r="A966" s="186"/>
      <c r="B966" s="364"/>
      <c r="C966" s="402" t="s">
        <v>1012</v>
      </c>
      <c r="D966" s="186"/>
      <c r="E966" s="409">
        <v>29.9</v>
      </c>
      <c r="F966" s="187"/>
      <c r="G966" s="187"/>
    </row>
    <row r="967" spans="1:7">
      <c r="A967" s="238">
        <v>168</v>
      </c>
      <c r="B967" s="362" t="s">
        <v>459</v>
      </c>
      <c r="C967" s="400" t="s">
        <v>460</v>
      </c>
      <c r="D967" s="363" t="s">
        <v>202</v>
      </c>
      <c r="E967" s="407">
        <v>30.3</v>
      </c>
      <c r="F967" s="386">
        <v>0.13600000000000001</v>
      </c>
      <c r="G967" s="386"/>
    </row>
    <row r="968" spans="1:7">
      <c r="A968" s="186"/>
      <c r="B968" s="364"/>
      <c r="C968" s="403" t="s">
        <v>461</v>
      </c>
      <c r="D968" s="186"/>
      <c r="E968" s="406"/>
      <c r="F968" s="187"/>
      <c r="G968" s="187"/>
    </row>
    <row r="969" spans="1:7">
      <c r="A969" s="186"/>
      <c r="B969" s="364"/>
      <c r="C969" s="401" t="s">
        <v>1082</v>
      </c>
      <c r="D969" s="186"/>
      <c r="E969" s="408"/>
      <c r="F969" s="187"/>
      <c r="G969" s="187"/>
    </row>
    <row r="970" spans="1:7">
      <c r="A970" s="186"/>
      <c r="B970" s="364"/>
      <c r="C970" s="402" t="s">
        <v>1013</v>
      </c>
      <c r="D970" s="186"/>
      <c r="E970" s="409">
        <v>30.3</v>
      </c>
      <c r="F970" s="187"/>
      <c r="G970" s="187"/>
    </row>
    <row r="971" spans="1:7">
      <c r="A971" s="238">
        <v>169</v>
      </c>
      <c r="B971" s="362" t="s">
        <v>462</v>
      </c>
      <c r="C971" s="400" t="s">
        <v>463</v>
      </c>
      <c r="D971" s="363" t="s">
        <v>202</v>
      </c>
      <c r="E971" s="407">
        <v>92.6</v>
      </c>
      <c r="F971" s="386">
        <v>0.505</v>
      </c>
      <c r="G971" s="386"/>
    </row>
    <row r="972" spans="1:7">
      <c r="A972" s="186"/>
      <c r="B972" s="364"/>
      <c r="C972" s="403" t="s">
        <v>464</v>
      </c>
      <c r="D972" s="186"/>
      <c r="E972" s="406"/>
      <c r="F972" s="187"/>
      <c r="G972" s="187"/>
    </row>
    <row r="973" spans="1:7">
      <c r="A973" s="186"/>
      <c r="B973" s="364"/>
      <c r="C973" s="401" t="s">
        <v>557</v>
      </c>
      <c r="D973" s="186"/>
      <c r="E973" s="408"/>
      <c r="F973" s="187"/>
      <c r="G973" s="187"/>
    </row>
    <row r="974" spans="1:7">
      <c r="A974" s="186"/>
      <c r="B974" s="364"/>
      <c r="C974" s="402" t="s">
        <v>1014</v>
      </c>
      <c r="D974" s="186"/>
      <c r="E974" s="409">
        <v>92.6</v>
      </c>
      <c r="F974" s="187"/>
      <c r="G974" s="187"/>
    </row>
    <row r="975" spans="1:7">
      <c r="A975" s="238">
        <v>170</v>
      </c>
      <c r="B975" s="362" t="s">
        <v>465</v>
      </c>
      <c r="C975" s="400" t="s">
        <v>466</v>
      </c>
      <c r="D975" s="363" t="s">
        <v>202</v>
      </c>
      <c r="E975" s="407">
        <v>47</v>
      </c>
      <c r="F975" s="386">
        <v>0.28000000000000003</v>
      </c>
      <c r="G975" s="386"/>
    </row>
    <row r="976" spans="1:7">
      <c r="A976" s="186"/>
      <c r="B976" s="364"/>
      <c r="C976" s="403" t="s">
        <v>467</v>
      </c>
      <c r="D976" s="186"/>
      <c r="E976" s="406"/>
      <c r="F976" s="187"/>
      <c r="G976" s="187"/>
    </row>
    <row r="977" spans="1:7">
      <c r="A977" s="186"/>
      <c r="B977" s="364"/>
      <c r="C977" s="401" t="s">
        <v>557</v>
      </c>
      <c r="D977" s="186"/>
      <c r="E977" s="408"/>
      <c r="F977" s="187"/>
      <c r="G977" s="187"/>
    </row>
    <row r="978" spans="1:7">
      <c r="A978" s="186"/>
      <c r="B978" s="364"/>
      <c r="C978" s="402" t="s">
        <v>1015</v>
      </c>
      <c r="D978" s="186"/>
      <c r="E978" s="409">
        <v>47</v>
      </c>
      <c r="F978" s="187"/>
      <c r="G978" s="187"/>
    </row>
    <row r="979" spans="1:7">
      <c r="A979" s="238">
        <v>171</v>
      </c>
      <c r="B979" s="362" t="s">
        <v>468</v>
      </c>
      <c r="C979" s="400" t="s">
        <v>469</v>
      </c>
      <c r="D979" s="363" t="s">
        <v>201</v>
      </c>
      <c r="E979" s="407">
        <v>1.53</v>
      </c>
      <c r="F979" s="386">
        <v>1.0999999999999999E-2</v>
      </c>
      <c r="G979" s="386"/>
    </row>
    <row r="980" spans="1:7">
      <c r="A980" s="186"/>
      <c r="B980" s="364"/>
      <c r="C980" s="403" t="s">
        <v>470</v>
      </c>
      <c r="D980" s="186"/>
      <c r="E980" s="406"/>
      <c r="F980" s="187"/>
      <c r="G980" s="187"/>
    </row>
    <row r="981" spans="1:7">
      <c r="A981" s="186"/>
      <c r="B981" s="364"/>
      <c r="C981" s="401" t="s">
        <v>557</v>
      </c>
      <c r="D981" s="186"/>
      <c r="E981" s="408"/>
      <c r="F981" s="187"/>
      <c r="G981" s="187"/>
    </row>
    <row r="982" spans="1:7">
      <c r="A982" s="186"/>
      <c r="B982" s="364"/>
      <c r="C982" s="402" t="s">
        <v>1016</v>
      </c>
      <c r="D982" s="186"/>
      <c r="E982" s="409">
        <v>1.53</v>
      </c>
      <c r="F982" s="187"/>
      <c r="G982" s="187"/>
    </row>
    <row r="983" spans="1:7">
      <c r="A983" s="238">
        <v>172</v>
      </c>
      <c r="B983" s="362" t="s">
        <v>86</v>
      </c>
      <c r="C983" s="400" t="s">
        <v>87</v>
      </c>
      <c r="D983" s="363" t="s">
        <v>202</v>
      </c>
      <c r="E983" s="407">
        <v>147.4</v>
      </c>
      <c r="F983" s="386"/>
      <c r="G983" s="386">
        <v>0.442</v>
      </c>
    </row>
    <row r="984" spans="1:7">
      <c r="A984" s="186"/>
      <c r="B984" s="364"/>
      <c r="C984" s="401" t="s">
        <v>631</v>
      </c>
      <c r="D984" s="186"/>
      <c r="E984" s="408"/>
      <c r="F984" s="187"/>
      <c r="G984" s="187"/>
    </row>
    <row r="985" spans="1:7">
      <c r="A985" s="186"/>
      <c r="B985" s="364"/>
      <c r="C985" s="402" t="s">
        <v>1017</v>
      </c>
      <c r="D985" s="186"/>
      <c r="E985" s="409">
        <v>147.4</v>
      </c>
      <c r="F985" s="187"/>
      <c r="G985" s="187"/>
    </row>
    <row r="986" spans="1:7">
      <c r="A986" s="238">
        <v>173</v>
      </c>
      <c r="B986" s="362" t="s">
        <v>97</v>
      </c>
      <c r="C986" s="400" t="s">
        <v>471</v>
      </c>
      <c r="D986" s="363" t="s">
        <v>204</v>
      </c>
      <c r="E986" s="407">
        <v>3</v>
      </c>
      <c r="F986" s="386">
        <v>6.4000000000000001E-2</v>
      </c>
      <c r="G986" s="386"/>
    </row>
    <row r="987" spans="1:7">
      <c r="A987" s="186"/>
      <c r="B987" s="364"/>
      <c r="C987" s="401" t="s">
        <v>844</v>
      </c>
      <c r="D987" s="186"/>
      <c r="E987" s="408"/>
      <c r="F987" s="187"/>
      <c r="G987" s="187"/>
    </row>
    <row r="988" spans="1:7">
      <c r="A988" s="186"/>
      <c r="B988" s="364"/>
      <c r="C988" s="402" t="s">
        <v>612</v>
      </c>
      <c r="D988" s="186"/>
      <c r="E988" s="409">
        <v>3</v>
      </c>
      <c r="F988" s="187"/>
      <c r="G988" s="187"/>
    </row>
    <row r="989" spans="1:7">
      <c r="A989" s="238">
        <v>174</v>
      </c>
      <c r="B989" s="362" t="s">
        <v>472</v>
      </c>
      <c r="C989" s="400" t="s">
        <v>473</v>
      </c>
      <c r="D989" s="363" t="s">
        <v>202</v>
      </c>
      <c r="E989" s="407">
        <v>5.2</v>
      </c>
      <c r="F989" s="386">
        <v>2.9000000000000001E-2</v>
      </c>
      <c r="G989" s="386"/>
    </row>
    <row r="990" spans="1:7">
      <c r="A990" s="186"/>
      <c r="B990" s="364"/>
      <c r="C990" s="403" t="s">
        <v>474</v>
      </c>
      <c r="D990" s="186"/>
      <c r="E990" s="406"/>
      <c r="F990" s="187"/>
      <c r="G990" s="187"/>
    </row>
    <row r="991" spans="1:7">
      <c r="A991" s="186"/>
      <c r="B991" s="364"/>
      <c r="C991" s="401" t="s">
        <v>557</v>
      </c>
      <c r="D991" s="186"/>
      <c r="E991" s="408"/>
      <c r="F991" s="187"/>
      <c r="G991" s="187"/>
    </row>
    <row r="992" spans="1:7">
      <c r="A992" s="186"/>
      <c r="B992" s="364"/>
      <c r="C992" s="402" t="s">
        <v>1018</v>
      </c>
      <c r="D992" s="186"/>
      <c r="E992" s="409">
        <v>5.2</v>
      </c>
      <c r="F992" s="187"/>
      <c r="G992" s="187"/>
    </row>
    <row r="993" spans="1:7">
      <c r="A993" s="238">
        <v>175</v>
      </c>
      <c r="B993" s="362" t="s">
        <v>475</v>
      </c>
      <c r="C993" s="400" t="s">
        <v>476</v>
      </c>
      <c r="D993" s="363" t="s">
        <v>201</v>
      </c>
      <c r="E993" s="407">
        <v>519.56014000000005</v>
      </c>
      <c r="F993" s="386">
        <v>4.1150000000000002</v>
      </c>
      <c r="G993" s="386"/>
    </row>
    <row r="994" spans="1:7">
      <c r="A994" s="186"/>
      <c r="B994" s="364"/>
      <c r="C994" s="403" t="s">
        <v>477</v>
      </c>
      <c r="D994" s="186"/>
      <c r="E994" s="406"/>
      <c r="F994" s="187"/>
      <c r="G994" s="187"/>
    </row>
    <row r="995" spans="1:7">
      <c r="A995" s="186"/>
      <c r="B995" s="364"/>
      <c r="C995" s="401" t="s">
        <v>1082</v>
      </c>
      <c r="D995" s="186"/>
      <c r="E995" s="408"/>
      <c r="F995" s="187"/>
      <c r="G995" s="187"/>
    </row>
    <row r="996" spans="1:7">
      <c r="A996" s="186"/>
      <c r="B996" s="364"/>
      <c r="C996" s="402" t="s">
        <v>1019</v>
      </c>
      <c r="D996" s="186"/>
      <c r="E996" s="410">
        <v>259.30423000000002</v>
      </c>
      <c r="F996" s="187"/>
      <c r="G996" s="187"/>
    </row>
    <row r="997" spans="1:7">
      <c r="A997" s="186"/>
      <c r="B997" s="364"/>
      <c r="C997" s="402" t="s">
        <v>1020</v>
      </c>
      <c r="D997" s="186"/>
      <c r="E997" s="410">
        <v>260.25590999999997</v>
      </c>
      <c r="F997" s="187"/>
      <c r="G997" s="187"/>
    </row>
    <row r="998" spans="1:7">
      <c r="A998" s="186"/>
      <c r="B998" s="364"/>
      <c r="C998" s="401" t="s">
        <v>1021</v>
      </c>
      <c r="D998" s="186"/>
      <c r="E998" s="408">
        <v>519.56014000000005</v>
      </c>
      <c r="F998" s="187"/>
      <c r="G998" s="187"/>
    </row>
    <row r="999" spans="1:7">
      <c r="A999" s="238">
        <v>176</v>
      </c>
      <c r="B999" s="362" t="s">
        <v>88</v>
      </c>
      <c r="C999" s="400" t="s">
        <v>478</v>
      </c>
      <c r="D999" s="363" t="s">
        <v>204</v>
      </c>
      <c r="E999" s="407">
        <v>20</v>
      </c>
      <c r="F999" s="386">
        <v>8.0000000000000002E-3</v>
      </c>
      <c r="G999" s="386"/>
    </row>
    <row r="1000" spans="1:7">
      <c r="A1000" s="186"/>
      <c r="B1000" s="364"/>
      <c r="C1000" s="403" t="s">
        <v>89</v>
      </c>
      <c r="D1000" s="186"/>
      <c r="E1000" s="406"/>
      <c r="F1000" s="187"/>
      <c r="G1000" s="187"/>
    </row>
    <row r="1001" spans="1:7">
      <c r="A1001" s="186"/>
      <c r="B1001" s="364"/>
      <c r="C1001" s="401" t="s">
        <v>557</v>
      </c>
      <c r="D1001" s="186"/>
      <c r="E1001" s="408"/>
      <c r="F1001" s="187"/>
      <c r="G1001" s="187"/>
    </row>
    <row r="1002" spans="1:7">
      <c r="A1002" s="186"/>
      <c r="B1002" s="364"/>
      <c r="C1002" s="402" t="s">
        <v>1022</v>
      </c>
      <c r="D1002" s="186"/>
      <c r="E1002" s="410">
        <v>14</v>
      </c>
      <c r="F1002" s="187"/>
      <c r="G1002" s="187"/>
    </row>
    <row r="1003" spans="1:7">
      <c r="A1003" s="186"/>
      <c r="B1003" s="364"/>
      <c r="C1003" s="402" t="s">
        <v>1023</v>
      </c>
      <c r="D1003" s="186"/>
      <c r="E1003" s="410">
        <v>6</v>
      </c>
      <c r="F1003" s="187"/>
      <c r="G1003" s="187"/>
    </row>
    <row r="1004" spans="1:7">
      <c r="A1004" s="186"/>
      <c r="B1004" s="364"/>
      <c r="C1004" s="401" t="s">
        <v>558</v>
      </c>
      <c r="D1004" s="186"/>
      <c r="E1004" s="408">
        <v>20</v>
      </c>
      <c r="F1004" s="187"/>
      <c r="G1004" s="187"/>
    </row>
    <row r="1005" spans="1:7">
      <c r="A1005" s="238">
        <v>177</v>
      </c>
      <c r="B1005" s="362" t="s">
        <v>479</v>
      </c>
      <c r="C1005" s="400" t="s">
        <v>480</v>
      </c>
      <c r="D1005" s="363" t="s">
        <v>202</v>
      </c>
      <c r="E1005" s="407">
        <v>34.4</v>
      </c>
      <c r="F1005" s="386">
        <v>7.1999999999999995E-2</v>
      </c>
      <c r="G1005" s="386"/>
    </row>
    <row r="1006" spans="1:7">
      <c r="A1006" s="186"/>
      <c r="B1006" s="364"/>
      <c r="C1006" s="403" t="s">
        <v>481</v>
      </c>
      <c r="D1006" s="186"/>
      <c r="E1006" s="406"/>
      <c r="F1006" s="187"/>
      <c r="G1006" s="187"/>
    </row>
    <row r="1007" spans="1:7">
      <c r="A1007" s="186"/>
      <c r="B1007" s="364"/>
      <c r="C1007" s="401" t="s">
        <v>1082</v>
      </c>
      <c r="D1007" s="186"/>
      <c r="E1007" s="408"/>
      <c r="F1007" s="187"/>
      <c r="G1007" s="187"/>
    </row>
    <row r="1008" spans="1:7">
      <c r="A1008" s="186"/>
      <c r="B1008" s="364"/>
      <c r="C1008" s="402" t="s">
        <v>1024</v>
      </c>
      <c r="D1008" s="186"/>
      <c r="E1008" s="409">
        <v>34.4</v>
      </c>
      <c r="F1008" s="187"/>
      <c r="G1008" s="187"/>
    </row>
    <row r="1009" spans="1:7">
      <c r="A1009" s="238">
        <v>178</v>
      </c>
      <c r="B1009" s="362" t="s">
        <v>90</v>
      </c>
      <c r="C1009" s="400" t="s">
        <v>482</v>
      </c>
      <c r="D1009" s="363" t="s">
        <v>202</v>
      </c>
      <c r="E1009" s="407">
        <v>172</v>
      </c>
      <c r="F1009" s="386">
        <v>0.35899999999999999</v>
      </c>
      <c r="G1009" s="386"/>
    </row>
    <row r="1010" spans="1:7">
      <c r="A1010" s="186"/>
      <c r="B1010" s="364"/>
      <c r="C1010" s="403" t="s">
        <v>483</v>
      </c>
      <c r="D1010" s="186"/>
      <c r="E1010" s="406"/>
      <c r="F1010" s="187"/>
      <c r="G1010" s="187"/>
    </row>
    <row r="1011" spans="1:7">
      <c r="A1011" s="186"/>
      <c r="B1011" s="364"/>
      <c r="C1011" s="401" t="s">
        <v>557</v>
      </c>
      <c r="D1011" s="186"/>
      <c r="E1011" s="408"/>
      <c r="F1011" s="187"/>
      <c r="G1011" s="187"/>
    </row>
    <row r="1012" spans="1:7">
      <c r="A1012" s="186"/>
      <c r="B1012" s="364"/>
      <c r="C1012" s="402" t="s">
        <v>1025</v>
      </c>
      <c r="D1012" s="186"/>
      <c r="E1012" s="409">
        <v>172</v>
      </c>
      <c r="F1012" s="187"/>
      <c r="G1012" s="187"/>
    </row>
    <row r="1013" spans="1:7">
      <c r="A1013" s="238">
        <v>179</v>
      </c>
      <c r="B1013" s="362" t="s">
        <v>484</v>
      </c>
      <c r="C1013" s="400" t="s">
        <v>485</v>
      </c>
      <c r="D1013" s="363" t="s">
        <v>202</v>
      </c>
      <c r="E1013" s="407">
        <v>27.8</v>
      </c>
      <c r="F1013" s="386">
        <v>5.3999999999999999E-2</v>
      </c>
      <c r="G1013" s="386"/>
    </row>
    <row r="1014" spans="1:7">
      <c r="A1014" s="186"/>
      <c r="B1014" s="364"/>
      <c r="C1014" s="403" t="s">
        <v>486</v>
      </c>
      <c r="D1014" s="186"/>
      <c r="E1014" s="406"/>
      <c r="F1014" s="187"/>
      <c r="G1014" s="187"/>
    </row>
    <row r="1015" spans="1:7">
      <c r="A1015" s="186"/>
      <c r="B1015" s="364"/>
      <c r="C1015" s="401" t="s">
        <v>557</v>
      </c>
      <c r="D1015" s="186"/>
      <c r="E1015" s="408"/>
      <c r="F1015" s="187"/>
      <c r="G1015" s="187"/>
    </row>
    <row r="1016" spans="1:7">
      <c r="A1016" s="186"/>
      <c r="B1016" s="364"/>
      <c r="C1016" s="402" t="s">
        <v>1026</v>
      </c>
      <c r="D1016" s="186"/>
      <c r="E1016" s="409">
        <v>27.8</v>
      </c>
      <c r="F1016" s="187"/>
      <c r="G1016" s="187"/>
    </row>
    <row r="1017" spans="1:7">
      <c r="A1017" s="238">
        <v>180</v>
      </c>
      <c r="B1017" s="362" t="s">
        <v>91</v>
      </c>
      <c r="C1017" s="400" t="s">
        <v>487</v>
      </c>
      <c r="D1017" s="363" t="s">
        <v>202</v>
      </c>
      <c r="E1017" s="407">
        <v>64.069999999999993</v>
      </c>
      <c r="F1017" s="386">
        <v>0.13500000000000001</v>
      </c>
      <c r="G1017" s="386"/>
    </row>
    <row r="1018" spans="1:7">
      <c r="A1018" s="186"/>
      <c r="B1018" s="364"/>
      <c r="C1018" s="403" t="s">
        <v>488</v>
      </c>
      <c r="D1018" s="186"/>
      <c r="E1018" s="406"/>
      <c r="F1018" s="187"/>
      <c r="G1018" s="187"/>
    </row>
    <row r="1019" spans="1:7">
      <c r="A1019" s="186"/>
      <c r="B1019" s="364"/>
      <c r="C1019" s="401" t="s">
        <v>557</v>
      </c>
      <c r="D1019" s="186"/>
      <c r="E1019" s="408"/>
      <c r="F1019" s="187"/>
      <c r="G1019" s="187"/>
    </row>
    <row r="1020" spans="1:7">
      <c r="A1020" s="186"/>
      <c r="B1020" s="364"/>
      <c r="C1020" s="402" t="s">
        <v>1027</v>
      </c>
      <c r="D1020" s="186"/>
      <c r="E1020" s="410">
        <v>61.07</v>
      </c>
      <c r="F1020" s="187"/>
      <c r="G1020" s="187"/>
    </row>
    <row r="1021" spans="1:7">
      <c r="A1021" s="186"/>
      <c r="B1021" s="364"/>
      <c r="C1021" s="402" t="s">
        <v>1028</v>
      </c>
      <c r="D1021" s="186"/>
      <c r="E1021" s="410">
        <v>3</v>
      </c>
      <c r="F1021" s="187"/>
      <c r="G1021" s="187"/>
    </row>
    <row r="1022" spans="1:7">
      <c r="A1022" s="186"/>
      <c r="B1022" s="364"/>
      <c r="C1022" s="401" t="s">
        <v>558</v>
      </c>
      <c r="D1022" s="186"/>
      <c r="E1022" s="408">
        <v>64.069999999999993</v>
      </c>
      <c r="F1022" s="187"/>
      <c r="G1022" s="187"/>
    </row>
    <row r="1023" spans="1:7">
      <c r="A1023" s="238">
        <v>181</v>
      </c>
      <c r="B1023" s="362" t="s">
        <v>92</v>
      </c>
      <c r="C1023" s="400" t="s">
        <v>93</v>
      </c>
      <c r="D1023" s="363" t="s">
        <v>202</v>
      </c>
      <c r="E1023" s="407">
        <v>108.91</v>
      </c>
      <c r="F1023" s="386">
        <v>0.219</v>
      </c>
      <c r="G1023" s="386"/>
    </row>
    <row r="1024" spans="1:7">
      <c r="A1024" s="186"/>
      <c r="B1024" s="364"/>
      <c r="C1024" s="403" t="s">
        <v>489</v>
      </c>
      <c r="D1024" s="186"/>
      <c r="E1024" s="406"/>
      <c r="F1024" s="187"/>
      <c r="G1024" s="187"/>
    </row>
    <row r="1025" spans="1:7">
      <c r="A1025" s="186"/>
      <c r="B1025" s="364"/>
      <c r="C1025" s="401" t="s">
        <v>543</v>
      </c>
      <c r="D1025" s="186"/>
      <c r="E1025" s="408"/>
      <c r="F1025" s="187"/>
      <c r="G1025" s="187"/>
    </row>
    <row r="1026" spans="1:7">
      <c r="A1026" s="186"/>
      <c r="B1026" s="364"/>
      <c r="C1026" s="402" t="s">
        <v>1029</v>
      </c>
      <c r="D1026" s="186"/>
      <c r="E1026" s="409">
        <v>4.47</v>
      </c>
      <c r="F1026" s="187"/>
      <c r="G1026" s="187"/>
    </row>
    <row r="1027" spans="1:7">
      <c r="A1027" s="186"/>
      <c r="B1027" s="364"/>
      <c r="C1027" s="401" t="s">
        <v>643</v>
      </c>
      <c r="D1027" s="186"/>
      <c r="E1027" s="408"/>
      <c r="F1027" s="187"/>
      <c r="G1027" s="187"/>
    </row>
    <row r="1028" spans="1:7">
      <c r="A1028" s="186"/>
      <c r="B1028" s="364"/>
      <c r="C1028" s="402" t="s">
        <v>1030</v>
      </c>
      <c r="D1028" s="186"/>
      <c r="E1028" s="410">
        <v>4.0999999999999996</v>
      </c>
      <c r="F1028" s="187"/>
      <c r="G1028" s="187"/>
    </row>
    <row r="1029" spans="1:7">
      <c r="A1029" s="186"/>
      <c r="B1029" s="364"/>
      <c r="C1029" s="402" t="s">
        <v>1031</v>
      </c>
      <c r="D1029" s="186"/>
      <c r="E1029" s="410">
        <v>5.63</v>
      </c>
      <c r="F1029" s="187"/>
      <c r="G1029" s="187"/>
    </row>
    <row r="1030" spans="1:7">
      <c r="A1030" s="186"/>
      <c r="B1030" s="364"/>
      <c r="C1030" s="401" t="s">
        <v>646</v>
      </c>
      <c r="D1030" s="186"/>
      <c r="E1030" s="408">
        <v>9.73</v>
      </c>
      <c r="F1030" s="187"/>
      <c r="G1030" s="187"/>
    </row>
    <row r="1031" spans="1:7">
      <c r="A1031" s="186"/>
      <c r="B1031" s="364"/>
      <c r="C1031" s="401" t="s">
        <v>549</v>
      </c>
      <c r="D1031" s="186"/>
      <c r="E1031" s="408"/>
      <c r="F1031" s="187"/>
      <c r="G1031" s="187"/>
    </row>
    <row r="1032" spans="1:7">
      <c r="A1032" s="186"/>
      <c r="B1032" s="364"/>
      <c r="C1032" s="402" t="s">
        <v>1032</v>
      </c>
      <c r="D1032" s="186"/>
      <c r="E1032" s="410">
        <v>8.9</v>
      </c>
      <c r="F1032" s="187"/>
      <c r="G1032" s="187"/>
    </row>
    <row r="1033" spans="1:7">
      <c r="A1033" s="186"/>
      <c r="B1033" s="364"/>
      <c r="C1033" s="402" t="s">
        <v>1033</v>
      </c>
      <c r="D1033" s="186"/>
      <c r="E1033" s="410">
        <v>10.9</v>
      </c>
      <c r="F1033" s="187"/>
      <c r="G1033" s="187"/>
    </row>
    <row r="1034" spans="1:7">
      <c r="A1034" s="186"/>
      <c r="B1034" s="364"/>
      <c r="C1034" s="401" t="s">
        <v>649</v>
      </c>
      <c r="D1034" s="186"/>
      <c r="E1034" s="408">
        <v>19.8</v>
      </c>
      <c r="F1034" s="187"/>
      <c r="G1034" s="187"/>
    </row>
    <row r="1035" spans="1:7">
      <c r="A1035" s="186"/>
      <c r="B1035" s="364"/>
      <c r="C1035" s="401" t="s">
        <v>551</v>
      </c>
      <c r="D1035" s="186"/>
      <c r="E1035" s="408"/>
      <c r="F1035" s="187"/>
      <c r="G1035" s="187"/>
    </row>
    <row r="1036" spans="1:7">
      <c r="A1036" s="186"/>
      <c r="B1036" s="364"/>
      <c r="C1036" s="402" t="s">
        <v>1034</v>
      </c>
      <c r="D1036" s="186"/>
      <c r="E1036" s="410">
        <v>17.5</v>
      </c>
      <c r="F1036" s="187"/>
      <c r="G1036" s="187"/>
    </row>
    <row r="1037" spans="1:7">
      <c r="A1037" s="186"/>
      <c r="B1037" s="364"/>
      <c r="C1037" s="402" t="s">
        <v>1035</v>
      </c>
      <c r="D1037" s="186"/>
      <c r="E1037" s="410">
        <v>2.2999999999999998</v>
      </c>
      <c r="F1037" s="187"/>
      <c r="G1037" s="187"/>
    </row>
    <row r="1038" spans="1:7">
      <c r="A1038" s="186"/>
      <c r="B1038" s="364"/>
      <c r="C1038" s="401" t="s">
        <v>652</v>
      </c>
      <c r="D1038" s="186"/>
      <c r="E1038" s="408">
        <v>19.8</v>
      </c>
      <c r="F1038" s="187"/>
      <c r="G1038" s="187"/>
    </row>
    <row r="1039" spans="1:7">
      <c r="A1039" s="186"/>
      <c r="B1039" s="364"/>
      <c r="C1039" s="401" t="s">
        <v>553</v>
      </c>
      <c r="D1039" s="186"/>
      <c r="E1039" s="408"/>
      <c r="F1039" s="187"/>
      <c r="G1039" s="187"/>
    </row>
    <row r="1040" spans="1:7">
      <c r="A1040" s="186"/>
      <c r="B1040" s="364"/>
      <c r="C1040" s="402" t="s">
        <v>1036</v>
      </c>
      <c r="D1040" s="186"/>
      <c r="E1040" s="410">
        <v>15.1</v>
      </c>
      <c r="F1040" s="187"/>
      <c r="G1040" s="187"/>
    </row>
    <row r="1041" spans="1:7">
      <c r="A1041" s="186"/>
      <c r="B1041" s="364"/>
      <c r="C1041" s="402" t="s">
        <v>1037</v>
      </c>
      <c r="D1041" s="186"/>
      <c r="E1041" s="410">
        <v>15.19</v>
      </c>
      <c r="F1041" s="187"/>
      <c r="G1041" s="187"/>
    </row>
    <row r="1042" spans="1:7">
      <c r="A1042" s="186"/>
      <c r="B1042" s="364"/>
      <c r="C1042" s="401" t="s">
        <v>656</v>
      </c>
      <c r="D1042" s="186"/>
      <c r="E1042" s="408">
        <v>30.29</v>
      </c>
      <c r="F1042" s="187"/>
      <c r="G1042" s="187"/>
    </row>
    <row r="1043" spans="1:7">
      <c r="A1043" s="186"/>
      <c r="B1043" s="364"/>
      <c r="C1043" s="401" t="s">
        <v>555</v>
      </c>
      <c r="D1043" s="186"/>
      <c r="E1043" s="408"/>
      <c r="F1043" s="187"/>
      <c r="G1043" s="187"/>
    </row>
    <row r="1044" spans="1:7">
      <c r="A1044" s="186"/>
      <c r="B1044" s="364"/>
      <c r="C1044" s="402" t="s">
        <v>1034</v>
      </c>
      <c r="D1044" s="186"/>
      <c r="E1044" s="410">
        <v>17.5</v>
      </c>
      <c r="F1044" s="187"/>
      <c r="G1044" s="187"/>
    </row>
    <row r="1045" spans="1:7">
      <c r="A1045" s="186"/>
      <c r="B1045" s="364"/>
      <c r="C1045" s="402" t="s">
        <v>1038</v>
      </c>
      <c r="D1045" s="186"/>
      <c r="E1045" s="410">
        <v>7.32</v>
      </c>
      <c r="F1045" s="187"/>
      <c r="G1045" s="187"/>
    </row>
    <row r="1046" spans="1:7">
      <c r="A1046" s="186"/>
      <c r="B1046" s="364"/>
      <c r="C1046" s="401" t="s">
        <v>658</v>
      </c>
      <c r="D1046" s="186"/>
      <c r="E1046" s="408">
        <v>24.82</v>
      </c>
      <c r="F1046" s="187"/>
      <c r="G1046" s="187"/>
    </row>
    <row r="1047" spans="1:7">
      <c r="A1047" s="238">
        <v>182</v>
      </c>
      <c r="B1047" s="362" t="s">
        <v>490</v>
      </c>
      <c r="C1047" s="400" t="s">
        <v>491</v>
      </c>
      <c r="D1047" s="363" t="s">
        <v>201</v>
      </c>
      <c r="E1047" s="407">
        <v>519.56014000000005</v>
      </c>
      <c r="F1047" s="386">
        <v>0.22900000000000001</v>
      </c>
      <c r="G1047" s="386"/>
    </row>
    <row r="1048" spans="1:7">
      <c r="A1048" s="186"/>
      <c r="B1048" s="364"/>
      <c r="C1048" s="401" t="s">
        <v>1082</v>
      </c>
      <c r="D1048" s="186"/>
      <c r="E1048" s="408"/>
      <c r="F1048" s="187"/>
      <c r="G1048" s="187"/>
    </row>
    <row r="1049" spans="1:7">
      <c r="A1049" s="186"/>
      <c r="B1049" s="364"/>
      <c r="C1049" s="402" t="s">
        <v>1039</v>
      </c>
      <c r="D1049" s="186"/>
      <c r="E1049" s="409">
        <v>519.56014000000005</v>
      </c>
      <c r="F1049" s="187"/>
      <c r="G1049" s="187"/>
    </row>
    <row r="1050" spans="1:7">
      <c r="A1050" s="238">
        <v>183</v>
      </c>
      <c r="B1050" s="362" t="s">
        <v>1040</v>
      </c>
      <c r="C1050" s="400" t="s">
        <v>1041</v>
      </c>
      <c r="D1050" s="363" t="s">
        <v>235</v>
      </c>
      <c r="E1050" s="407"/>
      <c r="F1050" s="386"/>
      <c r="G1050" s="386"/>
    </row>
    <row r="1051" spans="1:7">
      <c r="A1051" s="387"/>
      <c r="B1051" s="388" t="s">
        <v>195</v>
      </c>
      <c r="C1051" s="389" t="s">
        <v>1042</v>
      </c>
      <c r="D1051" s="387"/>
      <c r="E1051" s="411"/>
      <c r="F1051" s="390">
        <v>6.41</v>
      </c>
      <c r="G1051" s="390">
        <v>0.442</v>
      </c>
    </row>
    <row r="1052" spans="1:7">
      <c r="A1052" s="174" t="s">
        <v>200</v>
      </c>
      <c r="B1052" s="175">
        <v>765</v>
      </c>
      <c r="C1052" s="399" t="s">
        <v>1043</v>
      </c>
      <c r="D1052" s="186"/>
      <c r="E1052" s="406"/>
      <c r="F1052" s="385" t="s">
        <v>1044</v>
      </c>
      <c r="G1052" s="187"/>
    </row>
    <row r="1053" spans="1:7">
      <c r="A1053" s="238">
        <v>184</v>
      </c>
      <c r="B1053" s="362" t="s">
        <v>492</v>
      </c>
      <c r="C1053" s="400" t="s">
        <v>493</v>
      </c>
      <c r="D1053" s="363" t="s">
        <v>202</v>
      </c>
      <c r="E1053" s="407">
        <v>75.099999999999994</v>
      </c>
      <c r="F1053" s="386"/>
      <c r="G1053" s="386"/>
    </row>
    <row r="1054" spans="1:7">
      <c r="A1054" s="186"/>
      <c r="B1054" s="364"/>
      <c r="C1054" s="401" t="s">
        <v>1082</v>
      </c>
      <c r="D1054" s="186"/>
      <c r="E1054" s="408"/>
      <c r="F1054" s="187"/>
      <c r="G1054" s="187"/>
    </row>
    <row r="1055" spans="1:7">
      <c r="A1055" s="186"/>
      <c r="B1055" s="364"/>
      <c r="C1055" s="402" t="s">
        <v>1045</v>
      </c>
      <c r="D1055" s="186"/>
      <c r="E1055" s="409">
        <v>75.099999999999994</v>
      </c>
      <c r="F1055" s="187"/>
      <c r="G1055" s="187"/>
    </row>
    <row r="1056" spans="1:7">
      <c r="A1056" s="238">
        <v>185</v>
      </c>
      <c r="B1056" s="362" t="s">
        <v>95</v>
      </c>
      <c r="C1056" s="400" t="s">
        <v>494</v>
      </c>
      <c r="D1056" s="363" t="s">
        <v>201</v>
      </c>
      <c r="E1056" s="407">
        <v>588.81600000000003</v>
      </c>
      <c r="F1056" s="386">
        <v>8.2080000000000002</v>
      </c>
      <c r="G1056" s="386"/>
    </row>
    <row r="1057" spans="1:7">
      <c r="A1057" s="186"/>
      <c r="B1057" s="364"/>
      <c r="C1057" s="401" t="s">
        <v>1082</v>
      </c>
      <c r="D1057" s="186"/>
      <c r="E1057" s="408"/>
      <c r="F1057" s="187"/>
      <c r="G1057" s="187"/>
    </row>
    <row r="1058" spans="1:7">
      <c r="A1058" s="186"/>
      <c r="B1058" s="364"/>
      <c r="C1058" s="402" t="s">
        <v>1046</v>
      </c>
      <c r="D1058" s="186"/>
      <c r="E1058" s="409">
        <v>588.81600000000003</v>
      </c>
      <c r="F1058" s="187"/>
      <c r="G1058" s="187"/>
    </row>
    <row r="1059" spans="1:7">
      <c r="A1059" s="238">
        <v>186</v>
      </c>
      <c r="B1059" s="362" t="s">
        <v>96</v>
      </c>
      <c r="C1059" s="400" t="s">
        <v>495</v>
      </c>
      <c r="D1059" s="363" t="s">
        <v>204</v>
      </c>
      <c r="E1059" s="407">
        <v>360</v>
      </c>
      <c r="F1059" s="386">
        <v>7.5999999999999998E-2</v>
      </c>
      <c r="G1059" s="386"/>
    </row>
    <row r="1060" spans="1:7">
      <c r="A1060" s="186"/>
      <c r="B1060" s="364"/>
      <c r="C1060" s="401" t="s">
        <v>1082</v>
      </c>
      <c r="D1060" s="186"/>
      <c r="E1060" s="408"/>
      <c r="F1060" s="187"/>
      <c r="G1060" s="187"/>
    </row>
    <row r="1061" spans="1:7">
      <c r="A1061" s="186"/>
      <c r="B1061" s="364"/>
      <c r="C1061" s="402" t="s">
        <v>1047</v>
      </c>
      <c r="D1061" s="186"/>
      <c r="E1061" s="409">
        <v>360</v>
      </c>
      <c r="F1061" s="187"/>
      <c r="G1061" s="187"/>
    </row>
    <row r="1062" spans="1:7">
      <c r="A1062" s="238">
        <v>187</v>
      </c>
      <c r="B1062" s="362" t="s">
        <v>496</v>
      </c>
      <c r="C1062" s="400" t="s">
        <v>497</v>
      </c>
      <c r="D1062" s="363" t="s">
        <v>204</v>
      </c>
      <c r="E1062" s="407">
        <v>1</v>
      </c>
      <c r="F1062" s="386">
        <v>1E-3</v>
      </c>
      <c r="G1062" s="386"/>
    </row>
    <row r="1063" spans="1:7">
      <c r="A1063" s="186"/>
      <c r="B1063" s="364"/>
      <c r="C1063" s="401" t="s">
        <v>1082</v>
      </c>
      <c r="D1063" s="186"/>
      <c r="E1063" s="408"/>
      <c r="F1063" s="187"/>
      <c r="G1063" s="187"/>
    </row>
    <row r="1064" spans="1:7">
      <c r="A1064" s="186"/>
      <c r="B1064" s="364"/>
      <c r="C1064" s="402" t="s">
        <v>914</v>
      </c>
      <c r="D1064" s="186"/>
      <c r="E1064" s="409">
        <v>1</v>
      </c>
      <c r="F1064" s="187"/>
      <c r="G1064" s="187"/>
    </row>
    <row r="1065" spans="1:7">
      <c r="A1065" s="238">
        <v>188</v>
      </c>
      <c r="B1065" s="362" t="s">
        <v>498</v>
      </c>
      <c r="C1065" s="400" t="s">
        <v>499</v>
      </c>
      <c r="D1065" s="363" t="s">
        <v>204</v>
      </c>
      <c r="E1065" s="407">
        <v>44</v>
      </c>
      <c r="F1065" s="386">
        <v>6.7000000000000004E-2</v>
      </c>
      <c r="G1065" s="386"/>
    </row>
    <row r="1066" spans="1:7">
      <c r="A1066" s="186"/>
      <c r="B1066" s="364"/>
      <c r="C1066" s="401" t="s">
        <v>1082</v>
      </c>
      <c r="D1066" s="186"/>
      <c r="E1066" s="408"/>
      <c r="F1066" s="187"/>
      <c r="G1066" s="187"/>
    </row>
    <row r="1067" spans="1:7">
      <c r="A1067" s="186"/>
      <c r="B1067" s="364"/>
      <c r="C1067" s="402" t="s">
        <v>1048</v>
      </c>
      <c r="D1067" s="186"/>
      <c r="E1067" s="409">
        <v>44</v>
      </c>
      <c r="F1067" s="187"/>
      <c r="G1067" s="187"/>
    </row>
    <row r="1068" spans="1:7">
      <c r="A1068" s="238">
        <v>189</v>
      </c>
      <c r="B1068" s="362" t="s">
        <v>97</v>
      </c>
      <c r="C1068" s="400" t="s">
        <v>500</v>
      </c>
      <c r="D1068" s="363" t="s">
        <v>204</v>
      </c>
      <c r="E1068" s="407">
        <v>3</v>
      </c>
      <c r="F1068" s="386">
        <v>1.4999999999999999E-2</v>
      </c>
      <c r="G1068" s="386"/>
    </row>
    <row r="1069" spans="1:7">
      <c r="A1069" s="186"/>
      <c r="B1069" s="364"/>
      <c r="C1069" s="401" t="s">
        <v>1082</v>
      </c>
      <c r="D1069" s="186"/>
      <c r="E1069" s="408"/>
      <c r="F1069" s="187"/>
      <c r="G1069" s="187"/>
    </row>
    <row r="1070" spans="1:7">
      <c r="A1070" s="186"/>
      <c r="B1070" s="364"/>
      <c r="C1070" s="402" t="s">
        <v>612</v>
      </c>
      <c r="D1070" s="186"/>
      <c r="E1070" s="409">
        <v>3</v>
      </c>
      <c r="F1070" s="187"/>
      <c r="G1070" s="187"/>
    </row>
    <row r="1071" spans="1:7">
      <c r="A1071" s="238">
        <v>190</v>
      </c>
      <c r="B1071" s="362" t="s">
        <v>98</v>
      </c>
      <c r="C1071" s="400" t="s">
        <v>99</v>
      </c>
      <c r="D1071" s="363" t="s">
        <v>202</v>
      </c>
      <c r="E1071" s="407">
        <v>76</v>
      </c>
      <c r="F1071" s="386">
        <v>0.188</v>
      </c>
      <c r="G1071" s="386"/>
    </row>
    <row r="1072" spans="1:7">
      <c r="A1072" s="186"/>
      <c r="B1072" s="364"/>
      <c r="C1072" s="401" t="s">
        <v>1082</v>
      </c>
      <c r="D1072" s="186"/>
      <c r="E1072" s="408"/>
      <c r="F1072" s="187"/>
      <c r="G1072" s="187"/>
    </row>
    <row r="1073" spans="1:7">
      <c r="A1073" s="186"/>
      <c r="B1073" s="364"/>
      <c r="C1073" s="402" t="s">
        <v>1049</v>
      </c>
      <c r="D1073" s="186"/>
      <c r="E1073" s="409">
        <v>76</v>
      </c>
      <c r="F1073" s="187"/>
      <c r="G1073" s="187"/>
    </row>
    <row r="1074" spans="1:7">
      <c r="A1074" s="238">
        <v>191</v>
      </c>
      <c r="B1074" s="362" t="s">
        <v>100</v>
      </c>
      <c r="C1074" s="400" t="s">
        <v>101</v>
      </c>
      <c r="D1074" s="363" t="s">
        <v>202</v>
      </c>
      <c r="E1074" s="407">
        <v>21</v>
      </c>
      <c r="F1074" s="386">
        <v>0.17399999999999999</v>
      </c>
      <c r="G1074" s="386"/>
    </row>
    <row r="1075" spans="1:7">
      <c r="A1075" s="186"/>
      <c r="B1075" s="364"/>
      <c r="C1075" s="401" t="s">
        <v>1082</v>
      </c>
      <c r="D1075" s="186"/>
      <c r="E1075" s="408"/>
      <c r="F1075" s="187"/>
      <c r="G1075" s="187"/>
    </row>
    <row r="1076" spans="1:7">
      <c r="A1076" s="186"/>
      <c r="B1076" s="364"/>
      <c r="C1076" s="402" t="s">
        <v>1050</v>
      </c>
      <c r="D1076" s="186"/>
      <c r="E1076" s="409">
        <v>21</v>
      </c>
      <c r="F1076" s="187"/>
      <c r="G1076" s="187"/>
    </row>
    <row r="1077" spans="1:7">
      <c r="A1077" s="238">
        <v>192</v>
      </c>
      <c r="B1077" s="362" t="s">
        <v>102</v>
      </c>
      <c r="C1077" s="400" t="s">
        <v>103</v>
      </c>
      <c r="D1077" s="363" t="s">
        <v>202</v>
      </c>
      <c r="E1077" s="407">
        <v>28.933199999999999</v>
      </c>
      <c r="F1077" s="386">
        <v>0.23899999999999999</v>
      </c>
      <c r="G1077" s="386"/>
    </row>
    <row r="1078" spans="1:7">
      <c r="A1078" s="186"/>
      <c r="B1078" s="364"/>
      <c r="C1078" s="401" t="s">
        <v>1082</v>
      </c>
      <c r="D1078" s="186"/>
      <c r="E1078" s="408"/>
      <c r="F1078" s="187"/>
      <c r="G1078" s="187"/>
    </row>
    <row r="1079" spans="1:7">
      <c r="A1079" s="186"/>
      <c r="B1079" s="364"/>
      <c r="C1079" s="402" t="s">
        <v>1051</v>
      </c>
      <c r="D1079" s="186"/>
      <c r="E1079" s="409">
        <v>28.933199999999999</v>
      </c>
      <c r="F1079" s="187"/>
      <c r="G1079" s="187"/>
    </row>
    <row r="1080" spans="1:7">
      <c r="A1080" s="238">
        <v>193</v>
      </c>
      <c r="B1080" s="362" t="s">
        <v>501</v>
      </c>
      <c r="C1080" s="400" t="s">
        <v>502</v>
      </c>
      <c r="D1080" s="363" t="s">
        <v>201</v>
      </c>
      <c r="E1080" s="407">
        <v>6</v>
      </c>
      <c r="F1080" s="386">
        <v>8.1000000000000003E-2</v>
      </c>
      <c r="G1080" s="386"/>
    </row>
    <row r="1081" spans="1:7">
      <c r="A1081" s="186"/>
      <c r="B1081" s="364"/>
      <c r="C1081" s="401" t="s">
        <v>986</v>
      </c>
      <c r="D1081" s="186"/>
      <c r="E1081" s="408"/>
      <c r="F1081" s="187"/>
      <c r="G1081" s="187"/>
    </row>
    <row r="1082" spans="1:7">
      <c r="A1082" s="186"/>
      <c r="B1082" s="364"/>
      <c r="C1082" s="402" t="s">
        <v>990</v>
      </c>
      <c r="D1082" s="186"/>
      <c r="E1082" s="409">
        <v>6</v>
      </c>
      <c r="F1082" s="187"/>
      <c r="G1082" s="187"/>
    </row>
    <row r="1083" spans="1:7">
      <c r="A1083" s="238">
        <v>194</v>
      </c>
      <c r="B1083" s="362" t="s">
        <v>104</v>
      </c>
      <c r="C1083" s="400" t="s">
        <v>105</v>
      </c>
      <c r="D1083" s="363" t="s">
        <v>203</v>
      </c>
      <c r="E1083" s="407">
        <v>9.048</v>
      </c>
      <c r="F1083" s="386"/>
      <c r="G1083" s="386"/>
    </row>
    <row r="1084" spans="1:7">
      <c r="A1084" s="186"/>
      <c r="B1084" s="364"/>
      <c r="C1084" s="401" t="s">
        <v>1082</v>
      </c>
      <c r="D1084" s="186"/>
      <c r="E1084" s="408"/>
      <c r="F1084" s="187"/>
      <c r="G1084" s="187"/>
    </row>
    <row r="1085" spans="1:7">
      <c r="A1085" s="186"/>
      <c r="B1085" s="364"/>
      <c r="C1085" s="402" t="s">
        <v>1052</v>
      </c>
      <c r="D1085" s="186"/>
      <c r="E1085" s="409">
        <v>9.048</v>
      </c>
      <c r="F1085" s="187"/>
      <c r="G1085" s="187"/>
    </row>
    <row r="1086" spans="1:7">
      <c r="A1086" s="387"/>
      <c r="B1086" s="388" t="s">
        <v>195</v>
      </c>
      <c r="C1086" s="389" t="s">
        <v>1053</v>
      </c>
      <c r="D1086" s="387"/>
      <c r="E1086" s="411"/>
      <c r="F1086" s="390">
        <v>9.0490000000000013</v>
      </c>
      <c r="G1086" s="389"/>
    </row>
    <row r="1087" spans="1:7">
      <c r="A1087" s="174" t="s">
        <v>200</v>
      </c>
      <c r="B1087" s="175">
        <v>730</v>
      </c>
      <c r="C1087" s="399" t="s">
        <v>1054</v>
      </c>
      <c r="D1087" s="186"/>
      <c r="E1087" s="406"/>
      <c r="F1087" s="385" t="s">
        <v>1055</v>
      </c>
      <c r="G1087" s="187"/>
    </row>
    <row r="1088" spans="1:7">
      <c r="A1088" s="238">
        <v>195</v>
      </c>
      <c r="B1088" s="362" t="s">
        <v>1056</v>
      </c>
      <c r="C1088" s="400" t="s">
        <v>110</v>
      </c>
      <c r="D1088" s="363" t="s">
        <v>237</v>
      </c>
      <c r="E1088" s="407">
        <v>1</v>
      </c>
      <c r="F1088" s="386"/>
      <c r="G1088" s="386"/>
    </row>
    <row r="1089" spans="1:7">
      <c r="A1089" s="186"/>
      <c r="B1089" s="364"/>
      <c r="C1089" s="401" t="s">
        <v>631</v>
      </c>
      <c r="D1089" s="186"/>
      <c r="E1089" s="408"/>
      <c r="F1089" s="187"/>
      <c r="G1089" s="187"/>
    </row>
    <row r="1090" spans="1:7">
      <c r="A1090" s="186"/>
      <c r="B1090" s="364"/>
      <c r="C1090" s="402" t="s">
        <v>914</v>
      </c>
      <c r="D1090" s="186"/>
      <c r="E1090" s="409">
        <v>1</v>
      </c>
      <c r="F1090" s="187"/>
      <c r="G1090" s="187"/>
    </row>
    <row r="1091" spans="1:7">
      <c r="A1091" s="238">
        <v>196</v>
      </c>
      <c r="B1091" s="362" t="s">
        <v>1057</v>
      </c>
      <c r="C1091" s="400" t="s">
        <v>111</v>
      </c>
      <c r="D1091" s="363" t="s">
        <v>237</v>
      </c>
      <c r="E1091" s="407">
        <v>1</v>
      </c>
      <c r="F1091" s="386"/>
      <c r="G1091" s="386"/>
    </row>
    <row r="1092" spans="1:7">
      <c r="A1092" s="186"/>
      <c r="B1092" s="364"/>
      <c r="C1092" s="401" t="s">
        <v>631</v>
      </c>
      <c r="D1092" s="186"/>
      <c r="E1092" s="408"/>
      <c r="F1092" s="187"/>
      <c r="G1092" s="187"/>
    </row>
    <row r="1093" spans="1:7">
      <c r="A1093" s="186"/>
      <c r="B1093" s="364"/>
      <c r="C1093" s="402" t="s">
        <v>914</v>
      </c>
      <c r="D1093" s="186"/>
      <c r="E1093" s="409">
        <v>1</v>
      </c>
      <c r="F1093" s="187"/>
      <c r="G1093" s="187"/>
    </row>
    <row r="1094" spans="1:7">
      <c r="A1094" s="387"/>
      <c r="B1094" s="388" t="s">
        <v>195</v>
      </c>
      <c r="C1094" s="389" t="s">
        <v>1058</v>
      </c>
      <c r="D1094" s="387"/>
      <c r="E1094" s="411"/>
      <c r="F1094" s="389"/>
      <c r="G1094" s="389"/>
    </row>
    <row r="1095" spans="1:7">
      <c r="A1095" s="174" t="s">
        <v>200</v>
      </c>
      <c r="B1095" s="175">
        <v>767</v>
      </c>
      <c r="C1095" s="399" t="s">
        <v>503</v>
      </c>
      <c r="D1095" s="186"/>
      <c r="E1095" s="406"/>
      <c r="F1095" s="385" t="s">
        <v>1059</v>
      </c>
      <c r="G1095" s="187"/>
    </row>
    <row r="1096" spans="1:7">
      <c r="A1096" s="238">
        <v>197</v>
      </c>
      <c r="B1096" s="362" t="s">
        <v>504</v>
      </c>
      <c r="C1096" s="400" t="s">
        <v>505</v>
      </c>
      <c r="D1096" s="363" t="s">
        <v>237</v>
      </c>
      <c r="E1096" s="407">
        <v>1</v>
      </c>
      <c r="F1096" s="386"/>
      <c r="G1096" s="386"/>
    </row>
    <row r="1097" spans="1:7">
      <c r="A1097" s="186"/>
      <c r="B1097" s="364"/>
      <c r="C1097" s="403" t="s">
        <v>506</v>
      </c>
      <c r="D1097" s="186"/>
      <c r="E1097" s="406"/>
      <c r="F1097" s="187"/>
      <c r="G1097" s="187"/>
    </row>
    <row r="1098" spans="1:7">
      <c r="A1098" s="186"/>
      <c r="B1098" s="364"/>
      <c r="C1098" s="401" t="s">
        <v>538</v>
      </c>
      <c r="D1098" s="186"/>
      <c r="E1098" s="408"/>
      <c r="F1098" s="187"/>
      <c r="G1098" s="187"/>
    </row>
    <row r="1099" spans="1:7">
      <c r="A1099" s="186"/>
      <c r="B1099" s="364"/>
      <c r="C1099" s="402" t="s">
        <v>914</v>
      </c>
      <c r="D1099" s="186"/>
      <c r="E1099" s="409">
        <v>1</v>
      </c>
      <c r="F1099" s="187"/>
      <c r="G1099" s="187"/>
    </row>
    <row r="1100" spans="1:7">
      <c r="A1100" s="238">
        <v>198</v>
      </c>
      <c r="B1100" s="362" t="s">
        <v>507</v>
      </c>
      <c r="C1100" s="400" t="s">
        <v>508</v>
      </c>
      <c r="D1100" s="363" t="s">
        <v>237</v>
      </c>
      <c r="E1100" s="407">
        <v>1</v>
      </c>
      <c r="F1100" s="386">
        <v>7.4999999999999997E-2</v>
      </c>
      <c r="G1100" s="386"/>
    </row>
    <row r="1101" spans="1:7">
      <c r="A1101" s="186"/>
      <c r="B1101" s="364"/>
      <c r="C1101" s="401" t="s">
        <v>557</v>
      </c>
      <c r="D1101" s="186"/>
      <c r="E1101" s="408"/>
      <c r="F1101" s="187"/>
      <c r="G1101" s="187"/>
    </row>
    <row r="1102" spans="1:7">
      <c r="A1102" s="186"/>
      <c r="B1102" s="364"/>
      <c r="C1102" s="402" t="s">
        <v>914</v>
      </c>
      <c r="D1102" s="186"/>
      <c r="E1102" s="409">
        <v>1</v>
      </c>
      <c r="F1102" s="187"/>
      <c r="G1102" s="187"/>
    </row>
    <row r="1103" spans="1:7">
      <c r="A1103" s="238">
        <v>199</v>
      </c>
      <c r="B1103" s="362" t="s">
        <v>509</v>
      </c>
      <c r="C1103" s="400" t="s">
        <v>510</v>
      </c>
      <c r="D1103" s="363" t="s">
        <v>238</v>
      </c>
      <c r="E1103" s="407">
        <v>39.65</v>
      </c>
      <c r="F1103" s="386">
        <v>4.2000000000000003E-2</v>
      </c>
      <c r="G1103" s="386"/>
    </row>
    <row r="1104" spans="1:7">
      <c r="A1104" s="186"/>
      <c r="B1104" s="364"/>
      <c r="C1104" s="401" t="s">
        <v>557</v>
      </c>
      <c r="D1104" s="186"/>
      <c r="E1104" s="408"/>
      <c r="F1104" s="187"/>
      <c r="G1104" s="187"/>
    </row>
    <row r="1105" spans="1:7">
      <c r="A1105" s="186"/>
      <c r="B1105" s="364"/>
      <c r="C1105" s="402" t="s">
        <v>852</v>
      </c>
      <c r="D1105" s="186"/>
      <c r="E1105" s="409">
        <v>39.65</v>
      </c>
      <c r="F1105" s="187"/>
      <c r="G1105" s="187"/>
    </row>
    <row r="1106" spans="1:7">
      <c r="A1106" s="238">
        <v>200</v>
      </c>
      <c r="B1106" s="362" t="s">
        <v>511</v>
      </c>
      <c r="C1106" s="400" t="s">
        <v>512</v>
      </c>
      <c r="D1106" s="363" t="s">
        <v>202</v>
      </c>
      <c r="E1106" s="407">
        <v>8</v>
      </c>
      <c r="F1106" s="386">
        <v>0.4</v>
      </c>
      <c r="G1106" s="386"/>
    </row>
    <row r="1107" spans="1:7">
      <c r="A1107" s="186"/>
      <c r="B1107" s="364"/>
      <c r="C1107" s="401" t="s">
        <v>557</v>
      </c>
      <c r="D1107" s="186"/>
      <c r="E1107" s="408"/>
      <c r="F1107" s="187"/>
      <c r="G1107" s="187"/>
    </row>
    <row r="1108" spans="1:7">
      <c r="A1108" s="186"/>
      <c r="B1108" s="364"/>
      <c r="C1108" s="402" t="s">
        <v>1060</v>
      </c>
      <c r="D1108" s="186"/>
      <c r="E1108" s="409">
        <v>8</v>
      </c>
      <c r="F1108" s="187"/>
      <c r="G1108" s="187"/>
    </row>
    <row r="1109" spans="1:7">
      <c r="A1109" s="238">
        <v>201</v>
      </c>
      <c r="B1109" s="362" t="s">
        <v>106</v>
      </c>
      <c r="C1109" s="400" t="s">
        <v>107</v>
      </c>
      <c r="D1109" s="363" t="s">
        <v>238</v>
      </c>
      <c r="E1109" s="407">
        <v>300</v>
      </c>
      <c r="F1109" s="386">
        <v>2.5000000000000001E-2</v>
      </c>
      <c r="G1109" s="386">
        <v>0.5</v>
      </c>
    </row>
    <row r="1110" spans="1:7">
      <c r="A1110" s="186"/>
      <c r="B1110" s="364"/>
      <c r="C1110" s="401" t="s">
        <v>631</v>
      </c>
      <c r="D1110" s="186"/>
      <c r="E1110" s="408"/>
      <c r="F1110" s="187"/>
      <c r="G1110" s="187"/>
    </row>
    <row r="1111" spans="1:7">
      <c r="A1111" s="186"/>
      <c r="B1111" s="364"/>
      <c r="C1111" s="402" t="s">
        <v>1083</v>
      </c>
      <c r="D1111" s="186"/>
      <c r="E1111" s="409">
        <v>300</v>
      </c>
      <c r="F1111" s="187"/>
      <c r="G1111" s="187"/>
    </row>
    <row r="1112" spans="1:7">
      <c r="A1112" s="238">
        <v>202</v>
      </c>
      <c r="B1112" s="362" t="s">
        <v>106</v>
      </c>
      <c r="C1112" s="400" t="s">
        <v>108</v>
      </c>
      <c r="D1112" s="363" t="s">
        <v>204</v>
      </c>
      <c r="E1112" s="407">
        <v>4</v>
      </c>
      <c r="F1112" s="386"/>
      <c r="G1112" s="386"/>
    </row>
    <row r="1113" spans="1:7">
      <c r="A1113" s="186"/>
      <c r="B1113" s="364"/>
      <c r="C1113" s="401" t="s">
        <v>844</v>
      </c>
      <c r="D1113" s="186"/>
      <c r="E1113" s="408"/>
      <c r="F1113" s="187"/>
      <c r="G1113" s="187"/>
    </row>
    <row r="1114" spans="1:7">
      <c r="A1114" s="186"/>
      <c r="B1114" s="364"/>
      <c r="C1114" s="402" t="s">
        <v>915</v>
      </c>
      <c r="D1114" s="186"/>
      <c r="E1114" s="409">
        <v>4</v>
      </c>
      <c r="F1114" s="187"/>
      <c r="G1114" s="187"/>
    </row>
    <row r="1115" spans="1:7">
      <c r="A1115" s="238">
        <v>203</v>
      </c>
      <c r="B1115" s="362" t="s">
        <v>513</v>
      </c>
      <c r="C1115" s="400" t="s">
        <v>514</v>
      </c>
      <c r="D1115" s="363" t="s">
        <v>237</v>
      </c>
      <c r="E1115" s="407">
        <v>1</v>
      </c>
      <c r="F1115" s="386">
        <v>4.0000000000000001E-3</v>
      </c>
      <c r="G1115" s="386"/>
    </row>
    <row r="1116" spans="1:7">
      <c r="A1116" s="186"/>
      <c r="B1116" s="364"/>
      <c r="C1116" s="403" t="s">
        <v>515</v>
      </c>
      <c r="D1116" s="186"/>
      <c r="E1116" s="406"/>
      <c r="F1116" s="187"/>
      <c r="G1116" s="187"/>
    </row>
    <row r="1117" spans="1:7">
      <c r="A1117" s="186"/>
      <c r="B1117" s="364"/>
      <c r="C1117" s="401" t="s">
        <v>557</v>
      </c>
      <c r="D1117" s="186"/>
      <c r="E1117" s="408"/>
      <c r="F1117" s="187"/>
      <c r="G1117" s="187"/>
    </row>
    <row r="1118" spans="1:7">
      <c r="A1118" s="186"/>
      <c r="B1118" s="364"/>
      <c r="C1118" s="402" t="s">
        <v>914</v>
      </c>
      <c r="D1118" s="186"/>
      <c r="E1118" s="409">
        <v>1</v>
      </c>
      <c r="F1118" s="187"/>
      <c r="G1118" s="187"/>
    </row>
    <row r="1119" spans="1:7">
      <c r="A1119" s="387"/>
      <c r="B1119" s="388" t="s">
        <v>195</v>
      </c>
      <c r="C1119" s="389" t="s">
        <v>1061</v>
      </c>
      <c r="D1119" s="387"/>
      <c r="E1119" s="411"/>
      <c r="F1119" s="390">
        <v>0.54600000000000004</v>
      </c>
      <c r="G1119" s="390">
        <v>0.5</v>
      </c>
    </row>
    <row r="1120" spans="1:7">
      <c r="A1120" s="174" t="s">
        <v>200</v>
      </c>
      <c r="B1120" s="175" t="s">
        <v>112</v>
      </c>
      <c r="C1120" s="399" t="s">
        <v>1062</v>
      </c>
      <c r="D1120" s="186"/>
      <c r="E1120" s="406"/>
      <c r="F1120" s="385" t="s">
        <v>1063</v>
      </c>
      <c r="G1120" s="187"/>
    </row>
    <row r="1121" spans="1:7">
      <c r="A1121" s="238">
        <v>204</v>
      </c>
      <c r="B1121" s="362">
        <v>32100000</v>
      </c>
      <c r="C1121" s="400" t="s">
        <v>1064</v>
      </c>
      <c r="D1121" s="363" t="s">
        <v>237</v>
      </c>
      <c r="E1121" s="407">
        <v>1</v>
      </c>
      <c r="F1121" s="386"/>
      <c r="G1121" s="386"/>
    </row>
    <row r="1122" spans="1:7">
      <c r="A1122" s="238">
        <v>205</v>
      </c>
      <c r="B1122" s="362">
        <v>32100000</v>
      </c>
      <c r="C1122" s="400" t="s">
        <v>114</v>
      </c>
      <c r="D1122" s="363" t="s">
        <v>237</v>
      </c>
      <c r="E1122" s="407">
        <v>8</v>
      </c>
      <c r="F1122" s="386"/>
      <c r="G1122" s="386"/>
    </row>
    <row r="1123" spans="1:7">
      <c r="A1123" s="186"/>
      <c r="B1123" s="364"/>
      <c r="C1123" s="401" t="s">
        <v>631</v>
      </c>
      <c r="D1123" s="186"/>
      <c r="E1123" s="408"/>
      <c r="F1123" s="187"/>
      <c r="G1123" s="187"/>
    </row>
    <row r="1124" spans="1:7">
      <c r="A1124" s="186"/>
      <c r="B1124" s="364"/>
      <c r="C1124" s="402" t="s">
        <v>608</v>
      </c>
      <c r="D1124" s="186"/>
      <c r="E1124" s="409">
        <v>8</v>
      </c>
      <c r="F1124" s="187"/>
      <c r="G1124" s="187"/>
    </row>
    <row r="1125" spans="1:7">
      <c r="A1125" s="387"/>
      <c r="B1125" s="388" t="s">
        <v>195</v>
      </c>
      <c r="C1125" s="389" t="s">
        <v>1065</v>
      </c>
      <c r="D1125" s="387"/>
      <c r="E1125" s="411"/>
      <c r="F1125" s="389"/>
      <c r="G1125" s="389"/>
    </row>
    <row r="1126" spans="1:7">
      <c r="A1126" s="174" t="s">
        <v>200</v>
      </c>
      <c r="B1126" s="175">
        <v>979</v>
      </c>
      <c r="C1126" s="399" t="s">
        <v>1066</v>
      </c>
      <c r="D1126" s="186"/>
      <c r="E1126" s="406"/>
      <c r="F1126" s="385" t="s">
        <v>1067</v>
      </c>
      <c r="G1126" s="187"/>
    </row>
    <row r="1127" spans="1:7">
      <c r="A1127" s="238">
        <v>206</v>
      </c>
      <c r="B1127" s="362" t="s">
        <v>228</v>
      </c>
      <c r="C1127" s="400" t="s">
        <v>690</v>
      </c>
      <c r="D1127" s="363" t="s">
        <v>203</v>
      </c>
      <c r="E1127" s="407">
        <v>37.436599999999999</v>
      </c>
      <c r="F1127" s="386"/>
      <c r="G1127" s="386"/>
    </row>
    <row r="1128" spans="1:7">
      <c r="A1128" s="186"/>
      <c r="B1128" s="364"/>
      <c r="C1128" s="401" t="s">
        <v>631</v>
      </c>
      <c r="D1128" s="186"/>
      <c r="E1128" s="408"/>
      <c r="F1128" s="187"/>
      <c r="G1128" s="187"/>
    </row>
    <row r="1129" spans="1:7">
      <c r="A1129" s="186"/>
      <c r="B1129" s="364"/>
      <c r="C1129" s="402" t="s">
        <v>1068</v>
      </c>
      <c r="D1129" s="186"/>
      <c r="E1129" s="409">
        <v>37.436599999999999</v>
      </c>
      <c r="F1129" s="187"/>
      <c r="G1129" s="187"/>
    </row>
    <row r="1130" spans="1:7">
      <c r="A1130" s="238">
        <v>207</v>
      </c>
      <c r="B1130" s="362" t="s">
        <v>116</v>
      </c>
      <c r="C1130" s="400" t="s">
        <v>117</v>
      </c>
      <c r="D1130" s="363" t="s">
        <v>203</v>
      </c>
      <c r="E1130" s="407">
        <v>18.477</v>
      </c>
      <c r="F1130" s="386"/>
      <c r="G1130" s="386"/>
    </row>
    <row r="1131" spans="1:7">
      <c r="A1131" s="186"/>
      <c r="B1131" s="364"/>
      <c r="C1131" s="401" t="s">
        <v>1082</v>
      </c>
      <c r="D1131" s="186"/>
      <c r="E1131" s="408"/>
      <c r="F1131" s="187"/>
      <c r="G1131" s="187"/>
    </row>
    <row r="1132" spans="1:7">
      <c r="A1132" s="186"/>
      <c r="B1132" s="364"/>
      <c r="C1132" s="402" t="s">
        <v>1069</v>
      </c>
      <c r="D1132" s="186"/>
      <c r="E1132" s="409">
        <v>18.477</v>
      </c>
      <c r="F1132" s="187"/>
      <c r="G1132" s="187"/>
    </row>
    <row r="1133" spans="1:7">
      <c r="A1133" s="238">
        <v>208</v>
      </c>
      <c r="B1133" s="362" t="s">
        <v>518</v>
      </c>
      <c r="C1133" s="400" t="s">
        <v>519</v>
      </c>
      <c r="D1133" s="363" t="s">
        <v>203</v>
      </c>
      <c r="E1133" s="407">
        <v>66.384</v>
      </c>
      <c r="F1133" s="386"/>
      <c r="G1133" s="386"/>
    </row>
    <row r="1134" spans="1:7">
      <c r="A1134" s="186"/>
      <c r="B1134" s="364"/>
      <c r="C1134" s="401" t="s">
        <v>561</v>
      </c>
      <c r="D1134" s="186"/>
      <c r="E1134" s="408"/>
      <c r="F1134" s="187"/>
      <c r="G1134" s="187"/>
    </row>
    <row r="1135" spans="1:7">
      <c r="A1135" s="186"/>
      <c r="B1135" s="364"/>
      <c r="C1135" s="402" t="s">
        <v>1070</v>
      </c>
      <c r="D1135" s="186"/>
      <c r="E1135" s="409">
        <v>66.384</v>
      </c>
      <c r="F1135" s="187"/>
      <c r="G1135" s="187"/>
    </row>
    <row r="1136" spans="1:7">
      <c r="A1136" s="238">
        <v>209</v>
      </c>
      <c r="B1136" s="362" t="s">
        <v>229</v>
      </c>
      <c r="C1136" s="400" t="s">
        <v>691</v>
      </c>
      <c r="D1136" s="363" t="s">
        <v>203</v>
      </c>
      <c r="E1136" s="407">
        <v>258.26299999999998</v>
      </c>
      <c r="F1136" s="386"/>
      <c r="G1136" s="386"/>
    </row>
    <row r="1137" spans="1:7">
      <c r="A1137" s="186"/>
      <c r="B1137" s="364"/>
      <c r="C1137" s="403" t="s">
        <v>520</v>
      </c>
      <c r="D1137" s="186"/>
      <c r="E1137" s="406"/>
      <c r="F1137" s="187"/>
      <c r="G1137" s="187"/>
    </row>
    <row r="1138" spans="1:7">
      <c r="A1138" s="186"/>
      <c r="B1138" s="364"/>
      <c r="C1138" s="401" t="s">
        <v>557</v>
      </c>
      <c r="D1138" s="186"/>
      <c r="E1138" s="408"/>
      <c r="F1138" s="187"/>
      <c r="G1138" s="187"/>
    </row>
    <row r="1139" spans="1:7">
      <c r="A1139" s="186"/>
      <c r="B1139" s="364"/>
      <c r="C1139" s="402" t="s">
        <v>1071</v>
      </c>
      <c r="D1139" s="186"/>
      <c r="E1139" s="409">
        <v>258.26299999999998</v>
      </c>
      <c r="F1139" s="187"/>
      <c r="G1139" s="187"/>
    </row>
    <row r="1140" spans="1:7">
      <c r="A1140" s="238">
        <v>210</v>
      </c>
      <c r="B1140" s="362" t="s">
        <v>230</v>
      </c>
      <c r="C1140" s="400" t="s">
        <v>692</v>
      </c>
      <c r="D1140" s="363" t="s">
        <v>203</v>
      </c>
      <c r="E1140" s="407">
        <v>516.52599999999995</v>
      </c>
      <c r="F1140" s="386"/>
      <c r="G1140" s="386"/>
    </row>
    <row r="1141" spans="1:7">
      <c r="A1141" s="186"/>
      <c r="B1141" s="364"/>
      <c r="C1141" s="401" t="s">
        <v>557</v>
      </c>
      <c r="D1141" s="186"/>
      <c r="E1141" s="408"/>
      <c r="F1141" s="187"/>
      <c r="G1141" s="187"/>
    </row>
    <row r="1142" spans="1:7">
      <c r="A1142" s="186"/>
      <c r="B1142" s="364"/>
      <c r="C1142" s="402" t="s">
        <v>1072</v>
      </c>
      <c r="D1142" s="186"/>
      <c r="E1142" s="409">
        <v>516.52599999999995</v>
      </c>
      <c r="F1142" s="187"/>
      <c r="G1142" s="187"/>
    </row>
    <row r="1143" spans="1:7">
      <c r="A1143" s="238">
        <v>211</v>
      </c>
      <c r="B1143" s="362" t="s">
        <v>118</v>
      </c>
      <c r="C1143" s="400" t="s">
        <v>119</v>
      </c>
      <c r="D1143" s="363" t="s">
        <v>203</v>
      </c>
      <c r="E1143" s="407">
        <v>258.26299999999998</v>
      </c>
      <c r="F1143" s="386"/>
      <c r="G1143" s="386"/>
    </row>
    <row r="1144" spans="1:7">
      <c r="A1144" s="186"/>
      <c r="B1144" s="364"/>
      <c r="C1144" s="401" t="s">
        <v>557</v>
      </c>
      <c r="D1144" s="186"/>
      <c r="E1144" s="408"/>
      <c r="F1144" s="187"/>
      <c r="G1144" s="187"/>
    </row>
    <row r="1145" spans="1:7">
      <c r="A1145" s="186"/>
      <c r="B1145" s="364"/>
      <c r="C1145" s="402" t="s">
        <v>1071</v>
      </c>
      <c r="D1145" s="186"/>
      <c r="E1145" s="409">
        <v>258.26299999999998</v>
      </c>
      <c r="F1145" s="187"/>
      <c r="G1145" s="187"/>
    </row>
    <row r="1146" spans="1:7">
      <c r="A1146" s="238">
        <v>212</v>
      </c>
      <c r="B1146" s="362" t="s">
        <v>120</v>
      </c>
      <c r="C1146" s="400" t="s">
        <v>121</v>
      </c>
      <c r="D1146" s="363" t="s">
        <v>203</v>
      </c>
      <c r="E1146" s="407">
        <v>1844.7</v>
      </c>
      <c r="F1146" s="386"/>
      <c r="G1146" s="386"/>
    </row>
    <row r="1147" spans="1:7">
      <c r="A1147" s="186"/>
      <c r="B1147" s="364"/>
      <c r="C1147" s="403" t="s">
        <v>122</v>
      </c>
      <c r="D1147" s="186"/>
      <c r="E1147" s="406"/>
      <c r="F1147" s="187"/>
      <c r="G1147" s="187"/>
    </row>
    <row r="1148" spans="1:7">
      <c r="A1148" s="186"/>
      <c r="B1148" s="364"/>
      <c r="C1148" s="401" t="s">
        <v>1082</v>
      </c>
      <c r="D1148" s="186"/>
      <c r="E1148" s="408"/>
      <c r="F1148" s="187"/>
      <c r="G1148" s="187"/>
    </row>
    <row r="1149" spans="1:7">
      <c r="A1149" s="186"/>
      <c r="B1149" s="364"/>
      <c r="C1149" s="402" t="s">
        <v>1073</v>
      </c>
      <c r="D1149" s="186"/>
      <c r="E1149" s="409">
        <v>1844.7</v>
      </c>
      <c r="F1149" s="187"/>
      <c r="G1149" s="187"/>
    </row>
    <row r="1150" spans="1:7">
      <c r="A1150" s="238">
        <v>213</v>
      </c>
      <c r="B1150" s="362" t="s">
        <v>123</v>
      </c>
      <c r="C1150" s="400" t="s">
        <v>124</v>
      </c>
      <c r="D1150" s="363" t="s">
        <v>203</v>
      </c>
      <c r="E1150" s="407">
        <v>258.26299999999998</v>
      </c>
      <c r="F1150" s="386"/>
      <c r="G1150" s="386"/>
    </row>
    <row r="1151" spans="1:7">
      <c r="A1151" s="186"/>
      <c r="B1151" s="364"/>
      <c r="C1151" s="401" t="s">
        <v>557</v>
      </c>
      <c r="D1151" s="186"/>
      <c r="E1151" s="408"/>
      <c r="F1151" s="187"/>
      <c r="G1151" s="187"/>
    </row>
    <row r="1152" spans="1:7">
      <c r="A1152" s="186"/>
      <c r="B1152" s="364"/>
      <c r="C1152" s="402" t="s">
        <v>1071</v>
      </c>
      <c r="D1152" s="186"/>
      <c r="E1152" s="409">
        <v>258.26299999999998</v>
      </c>
      <c r="F1152" s="187"/>
      <c r="G1152" s="187"/>
    </row>
    <row r="1153" spans="1:7">
      <c r="A1153" s="238">
        <v>214</v>
      </c>
      <c r="B1153" s="362" t="s">
        <v>125</v>
      </c>
      <c r="C1153" s="400" t="s">
        <v>126</v>
      </c>
      <c r="D1153" s="363" t="s">
        <v>203</v>
      </c>
      <c r="E1153" s="407">
        <v>239.786</v>
      </c>
      <c r="F1153" s="386"/>
      <c r="G1153" s="386"/>
    </row>
    <row r="1154" spans="1:7">
      <c r="A1154" s="186"/>
      <c r="B1154" s="364"/>
      <c r="C1154" s="403" t="s">
        <v>521</v>
      </c>
      <c r="D1154" s="186"/>
      <c r="E1154" s="406"/>
      <c r="F1154" s="187"/>
      <c r="G1154" s="187"/>
    </row>
    <row r="1155" spans="1:7">
      <c r="A1155" s="186"/>
      <c r="B1155" s="364"/>
      <c r="C1155" s="401" t="s">
        <v>557</v>
      </c>
      <c r="D1155" s="186"/>
      <c r="E1155" s="408"/>
      <c r="F1155" s="187"/>
      <c r="G1155" s="187"/>
    </row>
    <row r="1156" spans="1:7">
      <c r="A1156" s="186"/>
      <c r="B1156" s="364"/>
      <c r="C1156" s="402" t="s">
        <v>1074</v>
      </c>
      <c r="D1156" s="186"/>
      <c r="E1156" s="409">
        <v>239.786</v>
      </c>
      <c r="F1156" s="187"/>
      <c r="G1156" s="187"/>
    </row>
    <row r="1157" spans="1:7">
      <c r="A1157" s="238">
        <v>215</v>
      </c>
      <c r="B1157" s="362" t="s">
        <v>127</v>
      </c>
      <c r="C1157" s="400" t="s">
        <v>522</v>
      </c>
      <c r="D1157" s="363" t="s">
        <v>203</v>
      </c>
      <c r="E1157" s="407">
        <v>18.477</v>
      </c>
      <c r="F1157" s="386"/>
      <c r="G1157" s="386"/>
    </row>
    <row r="1158" spans="1:7">
      <c r="A1158" s="186"/>
      <c r="B1158" s="364"/>
      <c r="C1158" s="403" t="s">
        <v>523</v>
      </c>
      <c r="D1158" s="186"/>
      <c r="E1158" s="406"/>
      <c r="F1158" s="187"/>
      <c r="G1158" s="187"/>
    </row>
    <row r="1159" spans="1:7">
      <c r="A1159" s="186"/>
      <c r="B1159" s="364"/>
      <c r="C1159" s="401" t="s">
        <v>1082</v>
      </c>
      <c r="D1159" s="186"/>
      <c r="E1159" s="408"/>
      <c r="F1159" s="187"/>
      <c r="G1159" s="187"/>
    </row>
    <row r="1160" spans="1:7">
      <c r="A1160" s="186"/>
      <c r="B1160" s="364"/>
      <c r="C1160" s="402" t="s">
        <v>1075</v>
      </c>
      <c r="D1160" s="186"/>
      <c r="E1160" s="409">
        <v>18.477</v>
      </c>
      <c r="F1160" s="187"/>
      <c r="G1160" s="187"/>
    </row>
    <row r="1161" spans="1:7">
      <c r="A1161" s="387"/>
      <c r="B1161" s="388" t="s">
        <v>195</v>
      </c>
      <c r="C1161" s="389" t="s">
        <v>1076</v>
      </c>
      <c r="D1161" s="387"/>
      <c r="E1161" s="411"/>
      <c r="F1161" s="389"/>
      <c r="G1161" s="389"/>
    </row>
    <row r="1162" spans="1:7">
      <c r="A1162" s="174" t="s">
        <v>200</v>
      </c>
      <c r="B1162" s="175">
        <v>784</v>
      </c>
      <c r="C1162" s="399" t="s">
        <v>524</v>
      </c>
      <c r="D1162" s="186"/>
      <c r="E1162" s="406"/>
      <c r="F1162" s="385" t="s">
        <v>1077</v>
      </c>
      <c r="G1162" s="187"/>
    </row>
    <row r="1163" spans="1:7">
      <c r="A1163" s="238">
        <v>216</v>
      </c>
      <c r="B1163" s="362" t="s">
        <v>525</v>
      </c>
      <c r="C1163" s="400" t="s">
        <v>526</v>
      </c>
      <c r="D1163" s="363" t="s">
        <v>201</v>
      </c>
      <c r="E1163" s="407">
        <v>864.26700000000005</v>
      </c>
      <c r="F1163" s="386">
        <v>0.112</v>
      </c>
      <c r="G1163" s="386"/>
    </row>
    <row r="1164" spans="1:7">
      <c r="A1164" s="186"/>
      <c r="B1164" s="364"/>
      <c r="C1164" s="403" t="s">
        <v>527</v>
      </c>
      <c r="D1164" s="186"/>
      <c r="E1164" s="406"/>
      <c r="F1164" s="187"/>
      <c r="G1164" s="187"/>
    </row>
    <row r="1165" spans="1:7">
      <c r="A1165" s="186"/>
      <c r="B1165" s="364"/>
      <c r="C1165" s="401" t="s">
        <v>557</v>
      </c>
      <c r="D1165" s="186"/>
      <c r="E1165" s="408"/>
      <c r="F1165" s="187"/>
      <c r="G1165" s="187"/>
    </row>
    <row r="1166" spans="1:7">
      <c r="A1166" s="186"/>
      <c r="B1166" s="364"/>
      <c r="C1166" s="402" t="s">
        <v>1078</v>
      </c>
      <c r="D1166" s="186"/>
      <c r="E1166" s="409">
        <v>864.26700000000005</v>
      </c>
      <c r="F1166" s="187"/>
      <c r="G1166" s="187"/>
    </row>
    <row r="1167" spans="1:7">
      <c r="A1167" s="387"/>
      <c r="B1167" s="388" t="s">
        <v>195</v>
      </c>
      <c r="C1167" s="389" t="s">
        <v>1079</v>
      </c>
      <c r="D1167" s="387"/>
      <c r="E1167" s="411"/>
      <c r="F1167" s="390">
        <v>0.112</v>
      </c>
      <c r="G1167" s="389"/>
    </row>
    <row r="1168" spans="1:7">
      <c r="A1168" s="391"/>
      <c r="B1168" s="392" t="s">
        <v>212</v>
      </c>
      <c r="C1168" s="393" t="s">
        <v>1080</v>
      </c>
      <c r="D1168" s="391"/>
      <c r="E1168" s="412"/>
      <c r="F1168" s="394">
        <v>374.78</v>
      </c>
      <c r="G1168" s="394">
        <v>259.11299999999994</v>
      </c>
    </row>
    <row r="1169" spans="1:7" ht="14.25">
      <c r="A1169" s="395"/>
      <c r="B1169" s="396" t="s">
        <v>1081</v>
      </c>
      <c r="C1169" s="397"/>
      <c r="D1169" s="395"/>
      <c r="E1169" s="413"/>
      <c r="F1169" s="398">
        <v>374.78</v>
      </c>
      <c r="G1169" s="398">
        <v>259.11299999999994</v>
      </c>
    </row>
  </sheetData>
  <phoneticPr fontId="29" type="noConversion"/>
  <pageMargins left="0.78740157499999996" right="0.78740157499999996" top="0.984251969" bottom="0.984251969" header="0.4921259845" footer="0.4921259845"/>
  <pageSetup paperSize="9" scale="6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39</vt:i4>
      </vt:variant>
    </vt:vector>
  </HeadingPairs>
  <TitlesOfParts>
    <vt:vector size="44" baseType="lpstr">
      <vt:lpstr>Krycí list</vt:lpstr>
      <vt:lpstr>Rekapitulace</vt:lpstr>
      <vt:lpstr>Položky</vt:lpstr>
      <vt:lpstr>M21</vt:lpstr>
      <vt:lpstr>Výměry_podrobne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'M21'!Názvy_tisku</vt:lpstr>
      <vt:lpstr>Položky!Názvy_tisku</vt:lpstr>
      <vt:lpstr>Rekapitulace!Názvy_tisku</vt:lpstr>
      <vt:lpstr>Výměry_podrobne!Názvy_tisku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Stavební rozpočty Tábor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Lstibůrek</dc:creator>
  <cp:lastModifiedBy>jitkapc</cp:lastModifiedBy>
  <cp:lastPrinted>2018-01-10T15:28:20Z</cp:lastPrinted>
  <dcterms:created xsi:type="dcterms:W3CDTF">2004-07-26T11:51:37Z</dcterms:created>
  <dcterms:modified xsi:type="dcterms:W3CDTF">2018-01-15T12:53:55Z</dcterms:modified>
</cp:coreProperties>
</file>